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SECOFC\SGEC\Planilhas de Terceirização\2019\2019_1529 - Vigilância Patrimomial\"/>
    </mc:Choice>
  </mc:AlternateContent>
  <bookViews>
    <workbookView xWindow="0" yWindow="690" windowWidth="19320" windowHeight="6930" tabRatio="924"/>
  </bookViews>
  <sheets>
    <sheet name="VALOR DO POSTO - Base Licitante" sheetId="34" r:id="rId1"/>
    <sheet name="ENCARGOS SOCIAIS-Base Licitante" sheetId="36" r:id="rId2"/>
    <sheet name="CITL - Base Licitante" sheetId="33" r:id="rId3"/>
    <sheet name="Item 1 - he 50%" sheetId="24" state="hidden" r:id="rId4"/>
    <sheet name="item 1 - he 100%" sheetId="23" state="hidden" r:id="rId5"/>
    <sheet name="INSUMOS - Base Licitante" sheetId="37" r:id="rId6"/>
    <sheet name="Item 2 - he 50%" sheetId="29" state="hidden" r:id="rId7"/>
    <sheet name="item 2 - he 100%" sheetId="30" state="hidden" r:id="rId8"/>
  </sheets>
  <definedNames>
    <definedName name="_xlnm.Print_Area" localSheetId="2">'CITL - Base Licitante'!$A$1:$C$25</definedName>
    <definedName name="_xlnm.Print_Area" localSheetId="1">'ENCARGOS SOCIAIS-Base Licitante'!$A$1:$F$73</definedName>
    <definedName name="_xlnm.Print_Area" localSheetId="5">'INSUMOS - Base Licitante'!$A$1:$E$68</definedName>
    <definedName name="_xlnm.Print_Area" localSheetId="0">'VALOR DO POSTO - Base Licitante'!$A$1:$V$68</definedName>
    <definedName name="_xlnm.Print_Titles" localSheetId="1">'ENCARGOS SOCIAIS-Base Licitante'!$1:$4</definedName>
    <definedName name="_xlnm.Print_Titles" localSheetId="5">'INSUMOS - Base Licitante'!$1:$4</definedName>
  </definedNames>
  <calcPr calcId="152511"/>
</workbook>
</file>

<file path=xl/calcChain.xml><?xml version="1.0" encoding="utf-8"?>
<calcChain xmlns="http://schemas.openxmlformats.org/spreadsheetml/2006/main">
  <c r="E54" i="37" l="1"/>
  <c r="E30" i="37" l="1"/>
  <c r="E41" i="37" s="1"/>
  <c r="E23" i="37"/>
  <c r="E38" i="37" l="1"/>
  <c r="E37" i="37"/>
  <c r="E36" i="37"/>
  <c r="E35" i="37"/>
  <c r="E34" i="37"/>
  <c r="E33" i="37"/>
  <c r="S20" i="34"/>
  <c r="S17" i="34"/>
  <c r="S15" i="34"/>
  <c r="Q21" i="34"/>
  <c r="T21" i="34" s="1"/>
  <c r="U21" i="34" s="1"/>
  <c r="V21" i="34" s="1"/>
  <c r="C33" i="34" s="1"/>
  <c r="K48" i="34" s="1"/>
  <c r="N48" i="34" s="1"/>
  <c r="O48" i="34" s="1"/>
  <c r="Q48" i="34" s="1"/>
  <c r="Q20" i="34"/>
  <c r="Q15" i="34"/>
  <c r="Q14" i="34"/>
  <c r="P21" i="34"/>
  <c r="P20" i="34"/>
  <c r="P15" i="34"/>
  <c r="T15" i="34" s="1"/>
  <c r="P16" i="34"/>
  <c r="T16" i="34" s="1"/>
  <c r="U16" i="34" s="1"/>
  <c r="P17" i="34"/>
  <c r="P18" i="34"/>
  <c r="P14" i="34"/>
  <c r="O21" i="34"/>
  <c r="O20" i="34"/>
  <c r="O15" i="34"/>
  <c r="O16" i="34"/>
  <c r="O17" i="34"/>
  <c r="O18" i="34"/>
  <c r="O14" i="34"/>
  <c r="K20" i="34"/>
  <c r="K17" i="34"/>
  <c r="K16" i="34"/>
  <c r="K15" i="34"/>
  <c r="K14" i="34"/>
  <c r="I18" i="34"/>
  <c r="I20" i="34"/>
  <c r="K21" i="34"/>
  <c r="N21" i="34"/>
  <c r="N20" i="34"/>
  <c r="N15" i="34"/>
  <c r="N16" i="34"/>
  <c r="N17" i="34"/>
  <c r="N18" i="34"/>
  <c r="N14" i="34"/>
  <c r="K18" i="34"/>
  <c r="C66" i="37"/>
  <c r="D20" i="34"/>
  <c r="E20" i="34"/>
  <c r="C65" i="37"/>
  <c r="D15" i="34"/>
  <c r="E15" i="34"/>
  <c r="C61" i="37"/>
  <c r="D16" i="34"/>
  <c r="C62" i="37"/>
  <c r="D17" i="34"/>
  <c r="E17" i="34"/>
  <c r="C63" i="37"/>
  <c r="D18" i="34"/>
  <c r="C64" i="37"/>
  <c r="D14" i="34"/>
  <c r="C60" i="37"/>
  <c r="E66" i="37"/>
  <c r="G21" i="34"/>
  <c r="G18" i="34"/>
  <c r="G20" i="34"/>
  <c r="H20" i="34" s="1"/>
  <c r="G17" i="34"/>
  <c r="H17" i="34" s="1"/>
  <c r="G16" i="34"/>
  <c r="G15" i="34"/>
  <c r="H15" i="34" s="1"/>
  <c r="G14" i="34"/>
  <c r="B23" i="36"/>
  <c r="C66" i="36"/>
  <c r="B29" i="36"/>
  <c r="B30" i="36"/>
  <c r="B31" i="36"/>
  <c r="C67" i="36"/>
  <c r="B36" i="36"/>
  <c r="B37" i="36"/>
  <c r="C68" i="36"/>
  <c r="B45" i="36"/>
  <c r="B42" i="36"/>
  <c r="B43" i="36"/>
  <c r="B46" i="36"/>
  <c r="B48" i="36"/>
  <c r="C69" i="36"/>
  <c r="C58" i="36"/>
  <c r="C59" i="36"/>
  <c r="C60" i="36"/>
  <c r="C70" i="36"/>
  <c r="C71" i="36"/>
  <c r="D66" i="36"/>
  <c r="D67" i="36"/>
  <c r="D68" i="36"/>
  <c r="D69" i="36"/>
  <c r="D58" i="36"/>
  <c r="D59" i="36"/>
  <c r="D60" i="36"/>
  <c r="D70" i="36"/>
  <c r="D71" i="36"/>
  <c r="B69" i="36"/>
  <c r="B68" i="36"/>
  <c r="B67" i="36"/>
  <c r="B66" i="36"/>
  <c r="S18" i="34"/>
  <c r="S16" i="34"/>
  <c r="S14" i="34"/>
  <c r="E17" i="37"/>
  <c r="E18" i="37"/>
  <c r="E11" i="37"/>
  <c r="E12" i="37"/>
  <c r="E13" i="37"/>
  <c r="E14" i="37"/>
  <c r="E15" i="37"/>
  <c r="E16" i="37"/>
  <c r="E19" i="37"/>
  <c r="E20" i="37"/>
  <c r="E21" i="37"/>
  <c r="E22" i="37"/>
  <c r="E24" i="37"/>
  <c r="E25" i="37"/>
  <c r="E26" i="37"/>
  <c r="E27" i="37"/>
  <c r="E44" i="37"/>
  <c r="E45" i="37"/>
  <c r="E48" i="37"/>
  <c r="E49" i="37"/>
  <c r="E55" i="37"/>
  <c r="E57" i="37"/>
  <c r="E62" i="37"/>
  <c r="R14" i="34"/>
  <c r="I14" i="34"/>
  <c r="M14" i="34"/>
  <c r="B58" i="36"/>
  <c r="B59" i="36"/>
  <c r="B60" i="36"/>
  <c r="B70" i="36"/>
  <c r="B71" i="36"/>
  <c r="H14" i="34"/>
  <c r="B20" i="33"/>
  <c r="E63" i="37"/>
  <c r="R15" i="34"/>
  <c r="I15" i="34"/>
  <c r="M15" i="34"/>
  <c r="E60" i="37"/>
  <c r="R16" i="34"/>
  <c r="I16" i="34"/>
  <c r="M16" i="34"/>
  <c r="H16" i="34"/>
  <c r="E61" i="37"/>
  <c r="R17" i="34"/>
  <c r="I17" i="34"/>
  <c r="M17" i="34"/>
  <c r="R18" i="34"/>
  <c r="M18" i="34"/>
  <c r="T18" i="34"/>
  <c r="H18" i="34"/>
  <c r="R20" i="34"/>
  <c r="M20" i="34"/>
  <c r="C20" i="33"/>
  <c r="H21" i="34"/>
  <c r="E65" i="37"/>
  <c r="R21" i="34"/>
  <c r="I21" i="34"/>
  <c r="M21" i="34"/>
  <c r="B27" i="34"/>
  <c r="G37" i="34"/>
  <c r="B28" i="34"/>
  <c r="G38" i="34"/>
  <c r="G39" i="34"/>
  <c r="G40" i="34"/>
  <c r="B29" i="34"/>
  <c r="G41" i="34"/>
  <c r="B30" i="34"/>
  <c r="G42" i="34"/>
  <c r="G43" i="34"/>
  <c r="G44" i="34"/>
  <c r="B31" i="34"/>
  <c r="G45" i="34"/>
  <c r="G46" i="34"/>
  <c r="B32" i="34"/>
  <c r="G47" i="34"/>
  <c r="B33" i="34"/>
  <c r="G48" i="34"/>
  <c r="E64" i="37"/>
  <c r="E49" i="34"/>
  <c r="M49" i="34"/>
  <c r="D125" i="30"/>
  <c r="D123" i="30"/>
  <c r="D121" i="30"/>
  <c r="C121" i="30"/>
  <c r="B119" i="30"/>
  <c r="D118" i="30"/>
  <c r="C118" i="30"/>
  <c r="B118" i="30"/>
  <c r="D117" i="30"/>
  <c r="C117" i="30"/>
  <c r="B117" i="30"/>
  <c r="D116" i="30"/>
  <c r="C116" i="30"/>
  <c r="B116" i="30"/>
  <c r="D115" i="30"/>
  <c r="C115" i="30"/>
  <c r="B115" i="30"/>
  <c r="D114" i="30"/>
  <c r="C114" i="30"/>
  <c r="B114" i="30"/>
  <c r="D113" i="30"/>
  <c r="C113" i="30"/>
  <c r="B113" i="30"/>
  <c r="D109" i="30"/>
  <c r="D107" i="30"/>
  <c r="C107" i="30"/>
  <c r="D106" i="30"/>
  <c r="C106" i="30"/>
  <c r="B106" i="30"/>
  <c r="D102" i="30"/>
  <c r="C102" i="30"/>
  <c r="B102" i="30"/>
  <c r="D101" i="30"/>
  <c r="C101" i="30"/>
  <c r="B101" i="30"/>
  <c r="D100" i="30"/>
  <c r="C100" i="30"/>
  <c r="B100" i="30"/>
  <c r="D99" i="30"/>
  <c r="C99" i="30"/>
  <c r="B99" i="30"/>
  <c r="D98" i="30"/>
  <c r="C98" i="30"/>
  <c r="B98" i="30"/>
  <c r="D88" i="30"/>
  <c r="C88" i="30"/>
  <c r="D85" i="30"/>
  <c r="C85" i="30"/>
  <c r="B85" i="30"/>
  <c r="D84" i="30"/>
  <c r="C84" i="30"/>
  <c r="B84" i="30"/>
  <c r="D83" i="30"/>
  <c r="C83" i="30"/>
  <c r="B83" i="30"/>
  <c r="D82" i="30"/>
  <c r="C82" i="30"/>
  <c r="B82" i="30"/>
  <c r="D81" i="30"/>
  <c r="C81" i="30"/>
  <c r="B81" i="30"/>
  <c r="D80" i="30"/>
  <c r="C80" i="30"/>
  <c r="B80" i="30"/>
  <c r="D74" i="30"/>
  <c r="C74" i="30"/>
  <c r="B74" i="30"/>
  <c r="D73" i="30"/>
  <c r="C73" i="30"/>
  <c r="B73" i="30"/>
  <c r="D72" i="30"/>
  <c r="C72" i="30"/>
  <c r="B72" i="30"/>
  <c r="D71" i="30"/>
  <c r="C71" i="30"/>
  <c r="D70" i="30"/>
  <c r="C70" i="30"/>
  <c r="D69" i="30"/>
  <c r="C69" i="30"/>
  <c r="D68" i="30"/>
  <c r="C68" i="30"/>
  <c r="D67" i="30"/>
  <c r="C67" i="30"/>
  <c r="D66" i="30"/>
  <c r="C66" i="30"/>
  <c r="D61" i="30"/>
  <c r="C61" i="30"/>
  <c r="B61" i="30"/>
  <c r="D60" i="30"/>
  <c r="C60" i="30"/>
  <c r="B60" i="30"/>
  <c r="D59" i="30"/>
  <c r="C59" i="30"/>
  <c r="B59" i="30"/>
  <c r="D58" i="30"/>
  <c r="C58" i="30"/>
  <c r="B58" i="30"/>
  <c r="D57" i="30"/>
  <c r="C57" i="30"/>
  <c r="B57" i="30"/>
  <c r="D56" i="30"/>
  <c r="C56" i="30"/>
  <c r="B56" i="30"/>
  <c r="D55" i="30"/>
  <c r="C55" i="30"/>
  <c r="B55" i="30"/>
  <c r="D54" i="30"/>
  <c r="C54" i="30"/>
  <c r="B54" i="30"/>
  <c r="D49" i="30"/>
  <c r="C49" i="30"/>
  <c r="B49" i="30"/>
  <c r="D48" i="30"/>
  <c r="C48" i="30"/>
  <c r="B48" i="30"/>
  <c r="D47" i="30"/>
  <c r="C47" i="30"/>
  <c r="B47" i="30"/>
  <c r="D42" i="30"/>
  <c r="C42" i="30"/>
  <c r="B42" i="30"/>
  <c r="D41" i="30"/>
  <c r="C41" i="30"/>
  <c r="B41" i="30"/>
  <c r="D40" i="30"/>
  <c r="C40" i="30"/>
  <c r="B40" i="30"/>
  <c r="D39" i="30"/>
  <c r="C39" i="30"/>
  <c r="B39" i="30"/>
  <c r="D38" i="30"/>
  <c r="C38" i="30"/>
  <c r="B38" i="30"/>
  <c r="D33" i="30"/>
  <c r="C33" i="30"/>
  <c r="B33" i="30"/>
  <c r="D32" i="30"/>
  <c r="C32" i="30"/>
  <c r="B32" i="30"/>
  <c r="D31" i="30"/>
  <c r="C31" i="30"/>
  <c r="B31" i="30"/>
  <c r="D30" i="30"/>
  <c r="C30" i="30"/>
  <c r="B30" i="30"/>
  <c r="D29" i="30"/>
  <c r="C29" i="30"/>
  <c r="B29" i="30"/>
  <c r="D28" i="30"/>
  <c r="C28" i="30"/>
  <c r="B28" i="30"/>
  <c r="D27" i="30"/>
  <c r="C27" i="30"/>
  <c r="B27" i="30"/>
  <c r="D26" i="30"/>
  <c r="C26" i="30"/>
  <c r="B26" i="30"/>
  <c r="D25" i="30"/>
  <c r="C25" i="30"/>
  <c r="B25" i="30"/>
  <c r="D24" i="30"/>
  <c r="C24" i="30"/>
  <c r="B24" i="30"/>
  <c r="D17" i="30"/>
  <c r="D16" i="30"/>
  <c r="C16" i="30"/>
  <c r="D15" i="30"/>
  <c r="C15" i="30"/>
  <c r="B4" i="30"/>
  <c r="D125" i="29"/>
  <c r="D123" i="29"/>
  <c r="D121" i="29"/>
  <c r="C121" i="29"/>
  <c r="B119" i="29"/>
  <c r="D118" i="29"/>
  <c r="C118" i="29"/>
  <c r="B118" i="29"/>
  <c r="D117" i="29"/>
  <c r="C117" i="29"/>
  <c r="B117" i="29"/>
  <c r="D116" i="29"/>
  <c r="C116" i="29"/>
  <c r="B116" i="29"/>
  <c r="D115" i="29"/>
  <c r="C115" i="29"/>
  <c r="B115" i="29"/>
  <c r="D114" i="29"/>
  <c r="C114" i="29"/>
  <c r="B114" i="29"/>
  <c r="D113" i="29"/>
  <c r="C113" i="29"/>
  <c r="B113" i="29"/>
  <c r="D109" i="29"/>
  <c r="D107" i="29"/>
  <c r="C107" i="29"/>
  <c r="D106" i="29"/>
  <c r="C106" i="29"/>
  <c r="B106" i="29"/>
  <c r="D102" i="29"/>
  <c r="C102" i="29"/>
  <c r="B102" i="29"/>
  <c r="D101" i="29"/>
  <c r="C101" i="29"/>
  <c r="B101" i="29"/>
  <c r="D100" i="29"/>
  <c r="C100" i="29"/>
  <c r="B100" i="29"/>
  <c r="D99" i="29"/>
  <c r="C99" i="29"/>
  <c r="B99" i="29"/>
  <c r="D98" i="29"/>
  <c r="C98" i="29"/>
  <c r="B98" i="29"/>
  <c r="D88" i="29"/>
  <c r="C88" i="29"/>
  <c r="D85" i="29"/>
  <c r="C85" i="29"/>
  <c r="B85" i="29"/>
  <c r="D84" i="29"/>
  <c r="C84" i="29"/>
  <c r="B84" i="29"/>
  <c r="D83" i="29"/>
  <c r="C83" i="29"/>
  <c r="B83" i="29"/>
  <c r="D82" i="29"/>
  <c r="C82" i="29"/>
  <c r="B82" i="29"/>
  <c r="D81" i="29"/>
  <c r="C81" i="29"/>
  <c r="B81" i="29"/>
  <c r="D80" i="29"/>
  <c r="C80" i="29"/>
  <c r="B80" i="29"/>
  <c r="D74" i="29"/>
  <c r="C74" i="29"/>
  <c r="B74" i="29"/>
  <c r="D73" i="29"/>
  <c r="C73" i="29"/>
  <c r="B73" i="29"/>
  <c r="D72" i="29"/>
  <c r="C72" i="29"/>
  <c r="B72" i="29"/>
  <c r="D71" i="29"/>
  <c r="C71" i="29"/>
  <c r="D70" i="29"/>
  <c r="C70" i="29"/>
  <c r="D69" i="29"/>
  <c r="C69" i="29"/>
  <c r="D68" i="29"/>
  <c r="C68" i="29"/>
  <c r="D67" i="29"/>
  <c r="C67" i="29"/>
  <c r="D66" i="29"/>
  <c r="C66" i="29"/>
  <c r="D61" i="29"/>
  <c r="C61" i="29"/>
  <c r="B61" i="29"/>
  <c r="D60" i="29"/>
  <c r="C60" i="29"/>
  <c r="B60" i="29"/>
  <c r="D59" i="29"/>
  <c r="C59" i="29"/>
  <c r="B59" i="29"/>
  <c r="D58" i="29"/>
  <c r="C58" i="29"/>
  <c r="B58" i="29"/>
  <c r="D57" i="29"/>
  <c r="C57" i="29"/>
  <c r="B57" i="29"/>
  <c r="D56" i="29"/>
  <c r="C56" i="29"/>
  <c r="B56" i="29"/>
  <c r="D55" i="29"/>
  <c r="C55" i="29"/>
  <c r="B55" i="29"/>
  <c r="D54" i="29"/>
  <c r="C54" i="29"/>
  <c r="B54" i="29"/>
  <c r="D49" i="29"/>
  <c r="C49" i="29"/>
  <c r="B49" i="29"/>
  <c r="D48" i="29"/>
  <c r="C48" i="29"/>
  <c r="B48" i="29"/>
  <c r="D47" i="29"/>
  <c r="C47" i="29"/>
  <c r="B47" i="29"/>
  <c r="D42" i="29"/>
  <c r="C42" i="29"/>
  <c r="B42" i="29"/>
  <c r="D41" i="29"/>
  <c r="C41" i="29"/>
  <c r="B41" i="29"/>
  <c r="D40" i="29"/>
  <c r="C40" i="29"/>
  <c r="B40" i="29"/>
  <c r="D39" i="29"/>
  <c r="C39" i="29"/>
  <c r="B39" i="29"/>
  <c r="D38" i="29"/>
  <c r="C38" i="29"/>
  <c r="B38" i="29"/>
  <c r="D33" i="29"/>
  <c r="C33" i="29"/>
  <c r="B33" i="29"/>
  <c r="D32" i="29"/>
  <c r="C32" i="29"/>
  <c r="B32" i="29"/>
  <c r="D31" i="29"/>
  <c r="C31" i="29"/>
  <c r="B31" i="29"/>
  <c r="D30" i="29"/>
  <c r="C30" i="29"/>
  <c r="B30" i="29"/>
  <c r="D29" i="29"/>
  <c r="C29" i="29"/>
  <c r="B29" i="29"/>
  <c r="D28" i="29"/>
  <c r="C28" i="29"/>
  <c r="B28" i="29"/>
  <c r="D27" i="29"/>
  <c r="C27" i="29"/>
  <c r="B27" i="29"/>
  <c r="D26" i="29"/>
  <c r="C26" i="29"/>
  <c r="B26" i="29"/>
  <c r="D25" i="29"/>
  <c r="C25" i="29"/>
  <c r="B25" i="29"/>
  <c r="D24" i="29"/>
  <c r="C24" i="29"/>
  <c r="B24" i="29"/>
  <c r="D17" i="29"/>
  <c r="D16" i="29"/>
  <c r="C16" i="29"/>
  <c r="D15" i="29"/>
  <c r="C15" i="29"/>
  <c r="B10" i="29"/>
  <c r="A8" i="29"/>
  <c r="B4" i="29"/>
  <c r="A6" i="37"/>
  <c r="A5" i="37"/>
  <c r="A3" i="37"/>
  <c r="A2" i="37"/>
  <c r="A1" i="37"/>
  <c r="D125" i="23"/>
  <c r="D123" i="23"/>
  <c r="D121" i="23"/>
  <c r="C121" i="23"/>
  <c r="B119" i="23"/>
  <c r="D118" i="23"/>
  <c r="C118" i="23"/>
  <c r="B118" i="23"/>
  <c r="D117" i="23"/>
  <c r="C117" i="23"/>
  <c r="B117" i="23"/>
  <c r="D116" i="23"/>
  <c r="C116" i="23"/>
  <c r="B116" i="23"/>
  <c r="D115" i="23"/>
  <c r="C115" i="23"/>
  <c r="B115" i="23"/>
  <c r="D114" i="23"/>
  <c r="C114" i="23"/>
  <c r="B114" i="23"/>
  <c r="D113" i="23"/>
  <c r="C113" i="23"/>
  <c r="B113" i="23"/>
  <c r="D109" i="23"/>
  <c r="D107" i="23"/>
  <c r="C107" i="23"/>
  <c r="D106" i="23"/>
  <c r="C106" i="23"/>
  <c r="B106" i="23"/>
  <c r="D102" i="23"/>
  <c r="C102" i="23"/>
  <c r="B102" i="23"/>
  <c r="D101" i="23"/>
  <c r="C101" i="23"/>
  <c r="B101" i="23"/>
  <c r="D100" i="23"/>
  <c r="C100" i="23"/>
  <c r="B100" i="23"/>
  <c r="D99" i="23"/>
  <c r="C99" i="23"/>
  <c r="B99" i="23"/>
  <c r="D98" i="23"/>
  <c r="C98" i="23"/>
  <c r="B98" i="23"/>
  <c r="D88" i="23"/>
  <c r="C88" i="23"/>
  <c r="D85" i="23"/>
  <c r="C85" i="23"/>
  <c r="B85" i="23"/>
  <c r="D84" i="23"/>
  <c r="C84" i="23"/>
  <c r="B84" i="23"/>
  <c r="D83" i="23"/>
  <c r="C83" i="23"/>
  <c r="B83" i="23"/>
  <c r="D82" i="23"/>
  <c r="C82" i="23"/>
  <c r="B82" i="23"/>
  <c r="D81" i="23"/>
  <c r="C81" i="23"/>
  <c r="B81" i="23"/>
  <c r="D80" i="23"/>
  <c r="C80" i="23"/>
  <c r="B80" i="23"/>
  <c r="D74" i="23"/>
  <c r="C74" i="23"/>
  <c r="B74" i="23"/>
  <c r="D73" i="23"/>
  <c r="C73" i="23"/>
  <c r="B73" i="23"/>
  <c r="D72" i="23"/>
  <c r="C72" i="23"/>
  <c r="B72" i="23"/>
  <c r="D71" i="23"/>
  <c r="C71" i="23"/>
  <c r="D70" i="23"/>
  <c r="C70" i="23"/>
  <c r="D69" i="23"/>
  <c r="C69" i="23"/>
  <c r="D68" i="23"/>
  <c r="C68" i="23"/>
  <c r="D67" i="23"/>
  <c r="C67" i="23"/>
  <c r="D66" i="23"/>
  <c r="C66" i="23"/>
  <c r="D61" i="23"/>
  <c r="C61" i="23"/>
  <c r="B61" i="23"/>
  <c r="D60" i="23"/>
  <c r="C60" i="23"/>
  <c r="B60" i="23"/>
  <c r="D59" i="23"/>
  <c r="C59" i="23"/>
  <c r="B59" i="23"/>
  <c r="D58" i="23"/>
  <c r="C58" i="23"/>
  <c r="B58" i="23"/>
  <c r="D57" i="23"/>
  <c r="C57" i="23"/>
  <c r="B57" i="23"/>
  <c r="D56" i="23"/>
  <c r="C56" i="23"/>
  <c r="B56" i="23"/>
  <c r="D55" i="23"/>
  <c r="C55" i="23"/>
  <c r="B55" i="23"/>
  <c r="D54" i="23"/>
  <c r="C54" i="23"/>
  <c r="B54" i="23"/>
  <c r="D49" i="23"/>
  <c r="C49" i="23"/>
  <c r="B49" i="23"/>
  <c r="D48" i="23"/>
  <c r="C48" i="23"/>
  <c r="B48" i="23"/>
  <c r="D47" i="23"/>
  <c r="C47" i="23"/>
  <c r="B47" i="23"/>
  <c r="D42" i="23"/>
  <c r="C42" i="23"/>
  <c r="B42" i="23"/>
  <c r="D41" i="23"/>
  <c r="C41" i="23"/>
  <c r="B41" i="23"/>
  <c r="D40" i="23"/>
  <c r="C40" i="23"/>
  <c r="B40" i="23"/>
  <c r="D39" i="23"/>
  <c r="C39" i="23"/>
  <c r="B39" i="23"/>
  <c r="D38" i="23"/>
  <c r="C38" i="23"/>
  <c r="B38" i="23"/>
  <c r="D33" i="23"/>
  <c r="C33" i="23"/>
  <c r="B33" i="23"/>
  <c r="D32" i="23"/>
  <c r="C32" i="23"/>
  <c r="B32" i="23"/>
  <c r="D31" i="23"/>
  <c r="C31" i="23"/>
  <c r="B31" i="23"/>
  <c r="D30" i="23"/>
  <c r="C30" i="23"/>
  <c r="B30" i="23"/>
  <c r="D29" i="23"/>
  <c r="C29" i="23"/>
  <c r="B29" i="23"/>
  <c r="D28" i="23"/>
  <c r="C28" i="23"/>
  <c r="B28" i="23"/>
  <c r="D27" i="23"/>
  <c r="C27" i="23"/>
  <c r="B27" i="23"/>
  <c r="D26" i="23"/>
  <c r="C26" i="23"/>
  <c r="B26" i="23"/>
  <c r="D25" i="23"/>
  <c r="C25" i="23"/>
  <c r="B25" i="23"/>
  <c r="D24" i="23"/>
  <c r="C24" i="23"/>
  <c r="B24" i="23"/>
  <c r="D17" i="23"/>
  <c r="D16" i="23"/>
  <c r="C16" i="23"/>
  <c r="D15" i="23"/>
  <c r="C15" i="23"/>
  <c r="B4" i="23"/>
  <c r="D125" i="24"/>
  <c r="D123" i="24"/>
  <c r="D121" i="24"/>
  <c r="C121" i="24"/>
  <c r="B119" i="24"/>
  <c r="D118" i="24"/>
  <c r="C118" i="24"/>
  <c r="B118" i="24"/>
  <c r="D117" i="24"/>
  <c r="C117" i="24"/>
  <c r="B117" i="24"/>
  <c r="D116" i="24"/>
  <c r="C116" i="24"/>
  <c r="B116" i="24"/>
  <c r="D115" i="24"/>
  <c r="C115" i="24"/>
  <c r="B115" i="24"/>
  <c r="D114" i="24"/>
  <c r="C114" i="24"/>
  <c r="B114" i="24"/>
  <c r="D113" i="24"/>
  <c r="C113" i="24"/>
  <c r="B113" i="24"/>
  <c r="D109" i="24"/>
  <c r="D107" i="24"/>
  <c r="C107" i="24"/>
  <c r="D106" i="24"/>
  <c r="C106" i="24"/>
  <c r="B106" i="24"/>
  <c r="D102" i="24"/>
  <c r="C102" i="24"/>
  <c r="B102" i="24"/>
  <c r="D101" i="24"/>
  <c r="C101" i="24"/>
  <c r="B101" i="24"/>
  <c r="D100" i="24"/>
  <c r="C100" i="24"/>
  <c r="B100" i="24"/>
  <c r="D99" i="24"/>
  <c r="C99" i="24"/>
  <c r="B99" i="24"/>
  <c r="D98" i="24"/>
  <c r="C98" i="24"/>
  <c r="B98" i="24"/>
  <c r="D88" i="24"/>
  <c r="C88" i="24"/>
  <c r="D85" i="24"/>
  <c r="C85" i="24"/>
  <c r="B85" i="24"/>
  <c r="D84" i="24"/>
  <c r="C84" i="24"/>
  <c r="B84" i="24"/>
  <c r="D83" i="24"/>
  <c r="C83" i="24"/>
  <c r="B83" i="24"/>
  <c r="D82" i="24"/>
  <c r="C82" i="24"/>
  <c r="B82" i="24"/>
  <c r="D81" i="24"/>
  <c r="C81" i="24"/>
  <c r="B81" i="24"/>
  <c r="D80" i="24"/>
  <c r="C80" i="24"/>
  <c r="B80" i="24"/>
  <c r="D74" i="24"/>
  <c r="C74" i="24"/>
  <c r="B74" i="24"/>
  <c r="D73" i="24"/>
  <c r="C73" i="24"/>
  <c r="B73" i="24"/>
  <c r="D72" i="24"/>
  <c r="C72" i="24"/>
  <c r="B72" i="24"/>
  <c r="D71" i="24"/>
  <c r="C71" i="24"/>
  <c r="D70" i="24"/>
  <c r="C70" i="24"/>
  <c r="D69" i="24"/>
  <c r="C69" i="24"/>
  <c r="D68" i="24"/>
  <c r="C68" i="24"/>
  <c r="D67" i="24"/>
  <c r="C67" i="24"/>
  <c r="D66" i="24"/>
  <c r="C66" i="24"/>
  <c r="D61" i="24"/>
  <c r="C61" i="24"/>
  <c r="B61" i="24"/>
  <c r="D60" i="24"/>
  <c r="C60" i="24"/>
  <c r="B60" i="24"/>
  <c r="D59" i="24"/>
  <c r="C59" i="24"/>
  <c r="B59" i="24"/>
  <c r="D58" i="24"/>
  <c r="C58" i="24"/>
  <c r="B58" i="24"/>
  <c r="D57" i="24"/>
  <c r="C57" i="24"/>
  <c r="B57" i="24"/>
  <c r="D56" i="24"/>
  <c r="C56" i="24"/>
  <c r="B56" i="24"/>
  <c r="D55" i="24"/>
  <c r="C55" i="24"/>
  <c r="B55" i="24"/>
  <c r="D54" i="24"/>
  <c r="C54" i="24"/>
  <c r="B54" i="24"/>
  <c r="D49" i="24"/>
  <c r="C49" i="24"/>
  <c r="B49" i="24"/>
  <c r="D48" i="24"/>
  <c r="C48" i="24"/>
  <c r="B48" i="24"/>
  <c r="D47" i="24"/>
  <c r="C47" i="24"/>
  <c r="B47" i="24"/>
  <c r="D42" i="24"/>
  <c r="C42" i="24"/>
  <c r="B42" i="24"/>
  <c r="D41" i="24"/>
  <c r="C41" i="24"/>
  <c r="B41" i="24"/>
  <c r="D40" i="24"/>
  <c r="C40" i="24"/>
  <c r="B40" i="24"/>
  <c r="D39" i="24"/>
  <c r="C39" i="24"/>
  <c r="B39" i="24"/>
  <c r="D38" i="24"/>
  <c r="C38" i="24"/>
  <c r="B38" i="24"/>
  <c r="D33" i="24"/>
  <c r="C33" i="24"/>
  <c r="B33" i="24"/>
  <c r="D32" i="24"/>
  <c r="C32" i="24"/>
  <c r="B32" i="24"/>
  <c r="D31" i="24"/>
  <c r="C31" i="24"/>
  <c r="B31" i="24"/>
  <c r="D30" i="24"/>
  <c r="C30" i="24"/>
  <c r="B30" i="24"/>
  <c r="D29" i="24"/>
  <c r="C29" i="24"/>
  <c r="B29" i="24"/>
  <c r="D28" i="24"/>
  <c r="C28" i="24"/>
  <c r="B28" i="24"/>
  <c r="D27" i="24"/>
  <c r="C27" i="24"/>
  <c r="B27" i="24"/>
  <c r="D26" i="24"/>
  <c r="C26" i="24"/>
  <c r="B26" i="24"/>
  <c r="D25" i="24"/>
  <c r="C25" i="24"/>
  <c r="B25" i="24"/>
  <c r="D24" i="24"/>
  <c r="C24" i="24"/>
  <c r="B24" i="24"/>
  <c r="D17" i="24"/>
  <c r="D16" i="24"/>
  <c r="C16" i="24"/>
  <c r="D15" i="24"/>
  <c r="C15" i="24"/>
  <c r="B10" i="24"/>
  <c r="A8" i="24"/>
  <c r="B4" i="24"/>
  <c r="A6" i="33"/>
  <c r="A5" i="33"/>
  <c r="A3" i="33"/>
  <c r="A2" i="33"/>
  <c r="A1" i="33"/>
  <c r="A6" i="36"/>
  <c r="A5" i="36"/>
  <c r="A3" i="36"/>
  <c r="A2" i="36"/>
  <c r="A1" i="36"/>
  <c r="T20" i="34" l="1"/>
  <c r="T17" i="34"/>
  <c r="U17" i="34" s="1"/>
  <c r="V17" i="34" s="1"/>
  <c r="C30" i="34" s="1"/>
  <c r="K42" i="34" s="1"/>
  <c r="N42" i="34" s="1"/>
  <c r="U15" i="34"/>
  <c r="V15" i="34" s="1"/>
  <c r="C28" i="34" s="1"/>
  <c r="T14" i="34"/>
  <c r="U14" i="34" s="1"/>
  <c r="V14" i="34" s="1"/>
  <c r="C27" i="34" s="1"/>
  <c r="U20" i="34"/>
  <c r="V20" i="34" s="1"/>
  <c r="C32" i="34" s="1"/>
  <c r="K47" i="34" s="1"/>
  <c r="N47" i="34" s="1"/>
  <c r="O47" i="34" s="1"/>
  <c r="K44" i="34"/>
  <c r="N44" i="34" s="1"/>
  <c r="V16" i="34"/>
  <c r="C29" i="34" s="1"/>
  <c r="U18" i="34"/>
  <c r="V18" i="34" s="1"/>
  <c r="C31" i="34" s="1"/>
  <c r="K39" i="34" l="1"/>
  <c r="N39" i="34" s="1"/>
  <c r="K37" i="34"/>
  <c r="Q47" i="34"/>
  <c r="V67" i="34" s="1"/>
  <c r="U67" i="34"/>
  <c r="K38" i="34"/>
  <c r="N38" i="34" s="1"/>
  <c r="K40" i="34"/>
  <c r="N40" i="34" s="1"/>
  <c r="K41" i="34"/>
  <c r="N41" i="34" s="1"/>
  <c r="O41" i="34" s="1"/>
  <c r="Q41" i="34" s="1"/>
  <c r="K43" i="34"/>
  <c r="N43" i="34" s="1"/>
  <c r="O43" i="34" s="1"/>
  <c r="Q43" i="34" s="1"/>
  <c r="K45" i="34"/>
  <c r="N45" i="34" s="1"/>
  <c r="O45" i="34" s="1"/>
  <c r="Q45" i="34" s="1"/>
  <c r="K46" i="34"/>
  <c r="N46" i="34" s="1"/>
  <c r="O46" i="34" s="1"/>
  <c r="Q46" i="34" s="1"/>
  <c r="D27" i="34" l="1"/>
  <c r="D31" i="34"/>
  <c r="E31" i="34" s="1"/>
  <c r="G31" i="34" s="1"/>
  <c r="D33" i="34"/>
  <c r="E33" i="34" s="1"/>
  <c r="G33" i="34" s="1"/>
  <c r="N37" i="34"/>
  <c r="O37" i="34" s="1"/>
  <c r="D28" i="34"/>
  <c r="E28" i="34" s="1"/>
  <c r="G28" i="34" s="1"/>
  <c r="D32" i="34"/>
  <c r="E32" i="34" s="1"/>
  <c r="G32" i="34" s="1"/>
  <c r="D29" i="34"/>
  <c r="E29" i="34" s="1"/>
  <c r="G29" i="34" s="1"/>
  <c r="D30" i="34"/>
  <c r="E30" i="34" s="1"/>
  <c r="G30" i="34" s="1"/>
  <c r="O39" i="34"/>
  <c r="U65" i="34" l="1"/>
  <c r="O49" i="34"/>
  <c r="Q37" i="34"/>
  <c r="U66" i="34"/>
  <c r="Q39" i="34"/>
  <c r="V66" i="34" s="1"/>
  <c r="E27" i="34"/>
  <c r="D34" i="34"/>
  <c r="G27" i="34" l="1"/>
  <c r="M34" i="34" s="1"/>
  <c r="E34" i="34"/>
  <c r="Q49" i="34"/>
  <c r="V65" i="34"/>
  <c r="V68" i="34" s="1"/>
  <c r="U68" i="34"/>
</calcChain>
</file>

<file path=xl/sharedStrings.xml><?xml version="1.0" encoding="utf-8"?>
<sst xmlns="http://schemas.openxmlformats.org/spreadsheetml/2006/main" count="1062" uniqueCount="401">
  <si>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</si>
  <si>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</si>
  <si>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</si>
  <si>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</si>
  <si>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</si>
  <si>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</si>
  <si>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</si>
  <si>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</si>
  <si>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</si>
  <si>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</si>
  <si>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</si>
  <si>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</si>
  <si>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</si>
  <si>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</si>
  <si>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</si>
  <si>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</si>
  <si>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</si>
  <si>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</si>
  <si>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</si>
  <si>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</si>
  <si>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</si>
  <si>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</si>
  <si>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</si>
  <si>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</si>
  <si>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</si>
  <si>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</si>
  <si>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</si>
  <si>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</si>
  <si>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</si>
  <si>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</si>
  <si>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</si>
  <si>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</si>
  <si>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</si>
  <si>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</si>
  <si>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</si>
  <si>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</si>
  <si>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</si>
  <si>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</si>
  <si>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</si>
  <si>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</si>
  <si>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</si>
  <si>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</si>
  <si>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</si>
  <si>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</si>
  <si>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</si>
  <si>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</si>
  <si>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</si>
  <si>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</si>
  <si>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</si>
  <si>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</si>
  <si>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</si>
  <si>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</si>
  <si>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</si>
  <si>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</si>
  <si>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</si>
  <si>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</si>
  <si>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</si>
  <si>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</si>
  <si>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</si>
  <si>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</si>
  <si>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</si>
  <si>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</si>
  <si>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</si>
  <si>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</si>
  <si>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</si>
  <si>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</si>
  <si>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</si>
  <si>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</si>
  <si>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</si>
  <si>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</si>
  <si>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</si>
  <si>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</si>
  <si>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</si>
  <si>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</si>
  <si>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</si>
  <si>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</si>
  <si>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</si>
  <si>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</si>
  <si>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</si>
  <si>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</si>
  <si>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</si>
  <si>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</si>
  <si>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</si>
  <si>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</si>
  <si>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</si>
  <si>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</si>
  <si>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</si>
  <si>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</si>
  <si>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</si>
  <si>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</si>
  <si>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</si>
  <si>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</si>
  <si>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</si>
  <si>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</si>
  <si>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</si>
  <si>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</si>
  <si>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</si>
  <si>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</si>
  <si>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</si>
  <si>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</si>
  <si>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</si>
  <si>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</si>
  <si>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</si>
  <si>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</si>
  <si>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</si>
  <si>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</si>
  <si>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</si>
  <si>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</si>
  <si>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</si>
  <si>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</si>
  <si>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</si>
  <si>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</si>
  <si>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</si>
  <si>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</si>
  <si>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</si>
  <si>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</si>
  <si>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</si>
  <si>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</si>
  <si>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</si>
  <si>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</si>
  <si>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</si>
  <si>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</si>
  <si>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</si>
  <si>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</si>
  <si>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</si>
  <si>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</si>
  <si>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</si>
  <si>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</si>
  <si>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</si>
  <si>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</si>
  <si>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</si>
  <si>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</si>
  <si>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</si>
  <si>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</si>
  <si>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</si>
  <si>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</si>
  <si>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</si>
  <si>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ENCARGOS SOCIAIS E TRABALHISTAS</t>
  </si>
  <si>
    <t>Item</t>
  </si>
  <si>
    <t xml:space="preserve">Percentual </t>
  </si>
  <si>
    <t>NOME DA EMPRESA</t>
  </si>
  <si>
    <t>CNPJ</t>
  </si>
  <si>
    <t>ITEM</t>
  </si>
  <si>
    <t>MONTANTE A</t>
  </si>
  <si>
    <t>MONTANTE B</t>
  </si>
  <si>
    <t>CÉLULAS A PREENCHER</t>
  </si>
  <si>
    <t xml:space="preserve">MONTANTE A </t>
  </si>
  <si>
    <t>Sim</t>
  </si>
  <si>
    <t>Não</t>
  </si>
  <si>
    <t>SESI / SESC</t>
  </si>
  <si>
    <t>SENAI / SENAC</t>
  </si>
  <si>
    <t>R.A.T. e F. A. P.</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</si>
  <si>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</si>
  <si>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</si>
  <si>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</si>
  <si>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</si>
  <si>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</si>
  <si>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</si>
  <si>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</si>
  <si>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</si>
  <si>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</si>
  <si>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</si>
  <si>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</si>
  <si>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</si>
  <si>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</si>
  <si>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</si>
  <si>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</si>
  <si>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Faltas Legais</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</si>
  <si>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</si>
  <si>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</si>
  <si>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</si>
  <si>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</si>
  <si>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</si>
  <si>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</si>
  <si>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</si>
  <si>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</si>
  <si>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</si>
  <si>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</si>
  <si>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</si>
  <si>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</si>
  <si>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</si>
  <si>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</si>
  <si>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</si>
  <si>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</si>
  <si>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</si>
  <si>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</si>
  <si>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</si>
  <si>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</si>
  <si>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</si>
  <si>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</si>
  <si>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</si>
  <si>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</si>
  <si>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</si>
  <si>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</si>
  <si>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</si>
  <si>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</si>
  <si>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</si>
  <si>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</si>
  <si>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</si>
  <si>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</si>
  <si>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</si>
  <si>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</si>
  <si>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</si>
  <si>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</si>
  <si>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</si>
  <si>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</si>
  <si>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</si>
  <si>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</si>
  <si>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</si>
  <si>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</si>
  <si>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</si>
  <si>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</si>
  <si>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</si>
  <si>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</si>
  <si>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</si>
  <si>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</si>
  <si>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</si>
  <si>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</si>
  <si>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</si>
  <si>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</si>
  <si>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</si>
  <si>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</si>
  <si>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</si>
  <si>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</si>
  <si>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</si>
  <si>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</si>
  <si>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</si>
  <si>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</si>
  <si>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</si>
  <si>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</si>
  <si>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</si>
  <si>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</si>
  <si>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</si>
  <si>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</si>
  <si>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</si>
  <si>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</si>
  <si>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</si>
  <si>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r>
      <rPr>
        <b/>
        <sz val="8"/>
        <rFont val="Arial"/>
        <family val="2"/>
      </rPr>
      <t>SUBMÓDULO 1</t>
    </r>
    <r>
      <rPr>
        <sz val="8"/>
        <rFont val="Arial"/>
        <family val="2"/>
      </rPr>
      <t xml:space="preserve"> sobre o Custo de Repos. do Profiss. Ausente. </t>
    </r>
  </si>
  <si>
    <t>B23 X B57</t>
  </si>
  <si>
    <t>Total do SUBMÓDULO 5:</t>
  </si>
  <si>
    <t xml:space="preserve">MONTANTE B </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</si>
  <si>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</si>
  <si>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</si>
  <si>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</si>
  <si>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Valor do V.A.</t>
  </si>
  <si>
    <t xml:space="preserve">SUBMÓDULO 4 - Provisão para Rescisão </t>
  </si>
  <si>
    <t>TRIBUNAL REGIONAL ELEITORAL DO PARANÁ</t>
  </si>
  <si>
    <t>INSUMOS</t>
  </si>
  <si>
    <t>Valor Unitário</t>
  </si>
  <si>
    <t>ADICIONAL DE PERICULOSID.</t>
  </si>
  <si>
    <t>Desc. PAT (%)</t>
  </si>
  <si>
    <t>Alíquotas: 1%, 2% ou 3%.</t>
  </si>
  <si>
    <t>Seguro de Vida</t>
  </si>
  <si>
    <t>SALÁRIO BASE</t>
  </si>
  <si>
    <t>AUXÍLIO SAÚDE
(Mensal - Custo Efetivo CCT)</t>
  </si>
  <si>
    <t>Licitação:</t>
  </si>
  <si>
    <r>
      <t xml:space="preserve">CITL: </t>
    </r>
    <r>
      <rPr>
        <sz val="10"/>
        <rFont val="Arial"/>
        <family val="2"/>
      </rPr>
      <t>Preencher aba CITL (Custos Indiretos, Tributos e Lucros).</t>
    </r>
  </si>
  <si>
    <t>B27 + B28</t>
  </si>
  <si>
    <t>Crachá.</t>
  </si>
  <si>
    <t>Valor Mensal</t>
  </si>
  <si>
    <t>Valor Unitário Mensal</t>
  </si>
  <si>
    <t>Vida Útil (Meses)</t>
  </si>
  <si>
    <r>
      <t>Valor do Posto Unitário Mensal</t>
    </r>
    <r>
      <rPr>
        <sz val="10"/>
        <rFont val="Arial"/>
        <family val="2"/>
      </rPr>
      <t xml:space="preserve"> = Montante A + Montante B + CITL.</t>
    </r>
  </si>
  <si>
    <t>SEGURO DE VIDA
(Vide aba Insumos)</t>
  </si>
  <si>
    <r>
      <t xml:space="preserve">Vigilante SDF: </t>
    </r>
    <r>
      <rPr>
        <sz val="10"/>
        <rFont val="Arial"/>
        <family val="2"/>
      </rPr>
      <t>9,5 horas da categoria acrescido de descanso semanal remunerado, adicional de periculosidade, intervalo intrajornada e horas extras com os reflexos (Cláusula Vigésima Quarta da CCT).</t>
    </r>
  </si>
  <si>
    <t>Resumo da Contratação</t>
  </si>
  <si>
    <t>Quantidade de Postos</t>
  </si>
  <si>
    <t>Soma do Item</t>
  </si>
  <si>
    <t>Valor Total Contratual:</t>
  </si>
  <si>
    <t>Vigência
(Meses)</t>
  </si>
  <si>
    <t>Observações:</t>
  </si>
  <si>
    <t>Serviços de Vigilância Armada e Desarmada (CBO 5173-30)</t>
  </si>
  <si>
    <t>Vigilante Desarmado 12x36h Diurno</t>
  </si>
  <si>
    <t>Vigilante Desarmado 12x36h Noturno</t>
  </si>
  <si>
    <t>Vigilante Armado 12x36h Diurno</t>
  </si>
  <si>
    <t>Vigilante Armado 12x36h Noturno</t>
  </si>
  <si>
    <t>Resumo da Licitação</t>
  </si>
  <si>
    <t>Local</t>
  </si>
  <si>
    <t>Posto</t>
  </si>
  <si>
    <t>Sede</t>
  </si>
  <si>
    <t>Fórum Curitiba</t>
  </si>
  <si>
    <t>24h Armado</t>
  </si>
  <si>
    <t>24h Desarmado</t>
  </si>
  <si>
    <t>Usina</t>
  </si>
  <si>
    <t>12h Armado</t>
  </si>
  <si>
    <t>SDF Armado</t>
  </si>
  <si>
    <r>
      <t>Vale Alimentação:</t>
    </r>
    <r>
      <rPr>
        <sz val="10"/>
        <rFont val="Arial"/>
        <family val="2"/>
      </rPr>
      <t xml:space="preserve"> Cláusula Décima Terceira e Cláusula Vigésima Quarta, Parágrafo Terceiro para o Posto SDF.</t>
    </r>
  </si>
  <si>
    <t>ADICIONAL DE NOTURNO (Resultante considerando 7 hrs por 12)</t>
  </si>
  <si>
    <r>
      <t xml:space="preserve">Estimativa: </t>
    </r>
    <r>
      <rPr>
        <sz val="10"/>
        <rFont val="Arial"/>
        <family val="2"/>
      </rPr>
      <t>Realizada com base na Convenção Coletiva de Trabalho de 2019/2021 da Categoria. Número do Registro no MTE: PR000379/2019.</t>
    </r>
  </si>
  <si>
    <t>Fone de ouvido para rádio HT Digital.</t>
  </si>
  <si>
    <t>Armas, Munições e Equipamentos Específicos do Posto Armado</t>
  </si>
  <si>
    <t>ARMAS, MUNIÇÕES E EQUIPAMENTOS ESPECÍFICOS
(Vide aba Insumos)</t>
  </si>
  <si>
    <t>Uniforme, EPI, Materiais e Equipamentos Comuns</t>
  </si>
  <si>
    <t>UNIFORMES, EPI, MATERIAIS E EQUIPAMENTOS COMUNS
(Vide aba Insumos)</t>
  </si>
  <si>
    <t>DESCRIÇÃO DO SERVIÇO</t>
  </si>
  <si>
    <t>Descrição do Serviço</t>
  </si>
  <si>
    <t>Valor Unitário do Vigilante</t>
  </si>
  <si>
    <t>Quantidade de Vigilantes</t>
  </si>
  <si>
    <t>Valor Mensal por Vigilantes</t>
  </si>
  <si>
    <t>Soma Mensal por Posto</t>
  </si>
  <si>
    <r>
      <t>TOTAL</t>
    </r>
    <r>
      <rPr>
        <b/>
        <sz val="10"/>
        <color rgb="FFFF0000"/>
        <rFont val="Arial"/>
        <family val="2"/>
      </rPr>
      <t>**</t>
    </r>
  </si>
  <si>
    <t>** Estimativa baseda no Caderno Técnico - Vigilância - PR (Compras Governamentais).</t>
  </si>
  <si>
    <t>Periodicid.
(Meses)</t>
  </si>
  <si>
    <t>FUNDO DE FORM. PROFISS. (Valor apres. bimestral, conf. CCT)</t>
  </si>
  <si>
    <t>Soma Contr. por Posto</t>
  </si>
  <si>
    <t>Soma Mensal por Centro de Custos</t>
  </si>
  <si>
    <t>Soma Contrat. por Centro de Custos</t>
  </si>
  <si>
    <t>Calça tática militar, confeccionada com no mínimo 67% de algodão, Rip Stop.</t>
  </si>
  <si>
    <t>Camisa da manga longa, confeccionada em 100% algodão, com emblema da empresa.</t>
  </si>
  <si>
    <t>Jaqueta tática, confeccionada em nylon impermeável, com emblema da empresa.</t>
  </si>
  <si>
    <t>Par de meia com cano alto, 100% algodão.</t>
  </si>
  <si>
    <t>Boné com emblema da empresa.</t>
  </si>
  <si>
    <t>Camisa de manga curta, confeccionada em 100% algodão, com emblema da empresa.</t>
  </si>
  <si>
    <t>Capa de chuva em PVC, cor amarela ou preta.</t>
  </si>
  <si>
    <t>Depreciação Mensal por Vigilante</t>
  </si>
  <si>
    <t>Quantidade por Vigilante</t>
  </si>
  <si>
    <t>Valor Mensal por Vigilante</t>
  </si>
  <si>
    <t>Quantidade por Vigilante Armado</t>
  </si>
  <si>
    <t>Mensal por Vigilante Armado</t>
  </si>
  <si>
    <t>Valor Mensal por Vigilante Armado</t>
  </si>
  <si>
    <t>Porta munição em nylon para 06 munições calibre 38.</t>
  </si>
  <si>
    <t>Quantidade Total</t>
  </si>
  <si>
    <r>
      <t>Rádio HT Digital. Marca de referência: Motorola DTR620.</t>
    </r>
    <r>
      <rPr>
        <vertAlign val="superscript"/>
        <sz val="10"/>
        <color rgb="FFFF0000"/>
        <rFont val="Arial"/>
        <family val="2"/>
      </rPr>
      <t>2</t>
    </r>
  </si>
  <si>
    <r>
      <rPr>
        <sz val="8"/>
        <color rgb="FFFF0000"/>
        <rFont val="Arial"/>
        <family val="2"/>
      </rPr>
      <t>2</t>
    </r>
    <r>
      <rPr>
        <sz val="8"/>
        <rFont val="Arial"/>
        <family val="2"/>
      </rPr>
      <t xml:space="preserve"> - Para todos os postos, excluindo a Usina, conforme solicitação do demandante.</t>
    </r>
  </si>
  <si>
    <t>Coldre cinta em nylon para revolver 38.</t>
  </si>
  <si>
    <r>
      <rPr>
        <sz val="8"/>
        <color rgb="FFFF0000"/>
        <rFont val="Arial"/>
        <family val="2"/>
      </rPr>
      <t>1</t>
    </r>
    <r>
      <rPr>
        <sz val="8"/>
        <rFont val="Arial"/>
        <family val="2"/>
      </rPr>
      <t xml:space="preserve"> - Para todos os postos, considerando uma unidade para a Usina.</t>
    </r>
  </si>
  <si>
    <t>Cinto tático em poliéster.</t>
  </si>
  <si>
    <t>Insumos Comuns - Valor Mensal por Vigilante:</t>
  </si>
  <si>
    <t>Insumos Específicos - Valor Mensal por Vigilante Armado:</t>
  </si>
  <si>
    <t>% CITL =  ( ( 1 + CI ) / ( 1 - T - L ) ) - 1</t>
  </si>
  <si>
    <t>Porta tonfa em polímero. Vide foto no edital.</t>
  </si>
  <si>
    <t>T</t>
  </si>
  <si>
    <r>
      <t xml:space="preserve">Auxílio Saúde: </t>
    </r>
    <r>
      <rPr>
        <sz val="10"/>
        <rFont val="Arial"/>
        <family val="2"/>
      </rPr>
      <t xml:space="preserve">Cláusula Décima Quinta. </t>
    </r>
  </si>
  <si>
    <t>Valor do V.T.</t>
  </si>
  <si>
    <t>Quant. Diária</t>
  </si>
  <si>
    <r>
      <rPr>
        <sz val="8"/>
        <color rgb="FFFF0000"/>
        <rFont val="Arial"/>
        <family val="2"/>
      </rPr>
      <t xml:space="preserve">4 </t>
    </r>
    <r>
      <rPr>
        <sz val="8"/>
        <rFont val="Arial"/>
        <family val="2"/>
      </rPr>
      <t>- Para os postos armados e considerando uma unidade para a Usina.</t>
    </r>
  </si>
  <si>
    <r>
      <rPr>
        <sz val="8"/>
        <color rgb="FFFF0000"/>
        <rFont val="Arial"/>
        <family val="2"/>
      </rPr>
      <t>6</t>
    </r>
    <r>
      <rPr>
        <sz val="8"/>
        <rFont val="Arial"/>
        <family val="2"/>
      </rPr>
      <t xml:space="preserve"> - 12 unidades por arma.</t>
    </r>
  </si>
  <si>
    <t>Curitiba</t>
  </si>
  <si>
    <t>Paranavaí</t>
  </si>
  <si>
    <r>
      <t xml:space="preserve">CITL - CUSTOS INDIRETOS, TRIBUTOS E LUCRO
</t>
    </r>
    <r>
      <rPr>
        <sz val="10"/>
        <rFont val="Arial"/>
        <family val="2"/>
      </rPr>
      <t>(Vide Aba)</t>
    </r>
  </si>
  <si>
    <r>
      <t xml:space="preserve">VALOR UNITÁRIO DO VIGILANTE
</t>
    </r>
    <r>
      <rPr>
        <sz val="10"/>
        <rFont val="Arial"/>
        <family val="2"/>
      </rPr>
      <t>( A + B + CITL )</t>
    </r>
  </si>
  <si>
    <t>Vigilante Armado 12x36h Noturno - Usina</t>
  </si>
  <si>
    <r>
      <t xml:space="preserve">Vigilante Armado </t>
    </r>
    <r>
      <rPr>
        <b/>
        <sz val="10"/>
        <rFont val="Arial"/>
        <family val="2"/>
      </rPr>
      <t xml:space="preserve">SDF </t>
    </r>
    <r>
      <rPr>
        <sz val="10"/>
        <rFont val="Arial"/>
        <family val="2"/>
      </rPr>
      <t>- Usina</t>
    </r>
  </si>
  <si>
    <t>Vigilante Desarmado 8:48h Diurno</t>
  </si>
  <si>
    <t>8:48h Desarmado</t>
  </si>
  <si>
    <t xml:space="preserve">Custeado Integralmente pela Previdência. Tem reflexos em férias, 13º salário e diferença salarial entre o teto da previdência e o recebido. </t>
  </si>
  <si>
    <t>Mês</t>
  </si>
  <si>
    <t>Decêndio</t>
  </si>
  <si>
    <t>Período:</t>
  </si>
  <si>
    <t>Quinzena</t>
  </si>
  <si>
    <t>ENCARGOS SOCIAIS
(Vide Aba)</t>
  </si>
  <si>
    <t>8:48h</t>
  </si>
  <si>
    <t>12/36h</t>
  </si>
  <si>
    <t>SDF</t>
  </si>
  <si>
    <t>Mês: (5,96 / 30) / 12 X 100 = 1,66% 
Quinzena: 1,66% / 2 =  0,83%
Decêndio: 1,66% / 3 = 0,553%</t>
  </si>
  <si>
    <t>Mês: ((5 / 30) / 12) X 0,015 X 100 = 0,02%
Quinzena: 0,02% / 2 = 0.01%
Decêndio: 0,02% / 3 = 0,007%</t>
  </si>
  <si>
    <t>Mês: ((1 / 30) / 12) X 100 = 0,28%
Quinzena: 0,28% / 2 = 0,14%
Decêndio: 0,28% / 3 = 0,093%</t>
  </si>
  <si>
    <t>Mês: ((15 / 30) / 12) X 0,0078 X 100 = 0,03%
Quinzena: 0,03% / 2 = 0,015%
Decêndio: 0,03% / 3 = 0,01%</t>
  </si>
  <si>
    <r>
      <t xml:space="preserve">Adicional de Periculosidade: </t>
    </r>
    <r>
      <rPr>
        <sz val="10"/>
        <rFont val="Arial"/>
        <family val="2"/>
      </rPr>
      <t>Cláusula Terceira, Parágrafo Primeiro. E Caderno Técnico - Vigilância - Paraná (ME).</t>
    </r>
  </si>
  <si>
    <r>
      <t xml:space="preserve">Adicional Noturno: </t>
    </r>
    <r>
      <rPr>
        <sz val="10"/>
        <rFont val="Arial"/>
        <family val="2"/>
      </rPr>
      <t>Art.  59-A e § 2º  do  art.  73 da CLT e Cláusula Décima e Trigésima Oitava da CLT. Proporção de horas noturnas = 7/12 = 58,33%. Assim sendo: 20% de 58,33% da remuneração. E Caderno Técnico - Vigilância - Paraná (ME).</t>
    </r>
  </si>
  <si>
    <r>
      <t xml:space="preserve">Hora Reduzida: </t>
    </r>
    <r>
      <rPr>
        <sz val="10"/>
        <rFont val="Arial"/>
        <family val="2"/>
      </rPr>
      <t>§ 1º do art. 73 da CLT. (7,5 minutos de redução para 7 hrs = 52,5 minutos = 1 hora reduzida = 1/12 hrs = 8,33%. Com o Adicional Noturno = 8,33 X 1,2 = 10%). E Caderno Técnico - Vigilância - Paraná (ME).</t>
    </r>
  </si>
  <si>
    <r>
      <t xml:space="preserve">Indenização da intrajornada: </t>
    </r>
    <r>
      <rPr>
        <sz val="10"/>
        <rFont val="Arial"/>
        <family val="2"/>
      </rPr>
      <t>Opção do demandante face faculdade apresentada na Cláusula Trigésima Quinta da CCT e considerando os riscos da contratação (vide Edital). O valor resultante decorre de hora noturna para os cargos noturnos.</t>
    </r>
  </si>
  <si>
    <r>
      <t xml:space="preserve">Seguro de Vida: </t>
    </r>
    <r>
      <rPr>
        <sz val="10"/>
        <rFont val="Arial"/>
        <family val="2"/>
      </rPr>
      <t xml:space="preserve">Valor mensal, conforme Cláusula Décima Nona da CCT, Resolução CNSP 05/84 e art. 21 do Decreto 89.056/89. </t>
    </r>
  </si>
  <si>
    <r>
      <t xml:space="preserve">Auxílo Creche: </t>
    </r>
    <r>
      <rPr>
        <sz val="10"/>
        <rFont val="Arial"/>
        <family val="2"/>
      </rPr>
      <t>Valor mensal, conforme Cláusula Décima Oitava da CCT e Caderno Técnico - Vigilância - Paraná (ME). Cálculo: Taxa de Maternidade + Taxa de Paternidade X Valor do Benefício. ( 0,0325 + 0,0028 ) =  0,0353 X Valor do Benefício</t>
    </r>
  </si>
  <si>
    <r>
      <t xml:space="preserve">Fundo de Formação Profissional: </t>
    </r>
    <r>
      <rPr>
        <sz val="10"/>
        <rFont val="Arial"/>
        <family val="2"/>
      </rPr>
      <t>Cláusula Trigésima Segunda.</t>
    </r>
  </si>
  <si>
    <t>AUXÍLIO CRECHE
 [(Tx Mater + Tx Pater) X Benefício]</t>
  </si>
  <si>
    <r>
      <t xml:space="preserve">De acordo com Resolução CNSP 05/84 e art. 21 do Decreto 89.056/89. (Conforme CCT)
E, em complementação pelo demandante, para morte e invalidez permanente parcial ou total em decorrência da atividade.
</t>
    </r>
    <r>
      <rPr>
        <b/>
        <sz val="10"/>
        <rFont val="Arial"/>
        <family val="2"/>
      </rPr>
      <t>Segue abaixo a remuneração base para efeito de cálculo do prêmio.</t>
    </r>
  </si>
  <si>
    <t>1. Vigilante Armado 12x36h Diurno</t>
  </si>
  <si>
    <t>2. Vigilante Armado 12x36h Noturno</t>
  </si>
  <si>
    <t>3. Vigilante Desarmado 12x36h Diurno</t>
  </si>
  <si>
    <t>4. Vigilante Desarmado 12x36h Noturno</t>
  </si>
  <si>
    <t>5. Vigilante Desarmado 8:48h Diurno</t>
  </si>
  <si>
    <r>
      <t xml:space="preserve">6. Vigilante Armado 12x36h Noturno - </t>
    </r>
    <r>
      <rPr>
        <b/>
        <sz val="10"/>
        <color theme="6" tint="-0.499984740745262"/>
        <rFont val="Arial"/>
        <family val="2"/>
      </rPr>
      <t>Usina</t>
    </r>
  </si>
  <si>
    <r>
      <t xml:space="preserve">7. Vigilante Armado </t>
    </r>
    <r>
      <rPr>
        <b/>
        <sz val="10"/>
        <rFont val="Arial"/>
        <family val="2"/>
      </rPr>
      <t xml:space="preserve">SDF </t>
    </r>
    <r>
      <rPr>
        <sz val="10"/>
        <rFont val="Arial"/>
        <family val="2"/>
      </rPr>
      <t xml:space="preserve">- </t>
    </r>
    <r>
      <rPr>
        <b/>
        <sz val="10"/>
        <color theme="6" tint="-0.499984740745262"/>
        <rFont val="Arial"/>
        <family val="2"/>
      </rPr>
      <t>Usina</t>
    </r>
  </si>
  <si>
    <r>
      <t>Algema de pulso em aço inoxidável, com chaves.</t>
    </r>
    <r>
      <rPr>
        <vertAlign val="superscript"/>
        <sz val="10"/>
        <color rgb="FFFF0000"/>
        <rFont val="Arial"/>
        <family val="2"/>
      </rPr>
      <t>1</t>
    </r>
  </si>
  <si>
    <t>Cofre digital eletrônico, com medidas mínimas de 15x30x20 cm (AxLxP) para guardar armamento e documentação da empresa, para a Usina Fotovoltáica em Paranavaí.</t>
  </si>
  <si>
    <r>
      <rPr>
        <sz val="8"/>
        <color rgb="FFFF0000"/>
        <rFont val="Arial"/>
        <family val="2"/>
      </rPr>
      <t>5</t>
    </r>
    <r>
      <rPr>
        <sz val="8"/>
        <rFont val="Arial"/>
        <family val="2"/>
      </rPr>
      <t xml:space="preserve"> - 1 para Curitiba e 1 para a Usina</t>
    </r>
  </si>
  <si>
    <r>
      <rPr>
        <sz val="8"/>
        <color rgb="FFFF0000"/>
        <rFont val="Arial"/>
        <family val="2"/>
      </rPr>
      <t>3</t>
    </r>
    <r>
      <rPr>
        <sz val="8"/>
        <rFont val="Arial"/>
        <family val="2"/>
      </rPr>
      <t xml:space="preserve"> - [ ( Quant. X Valor Unitário ) / Vida Útil ] / Quantidade de Vigilantes Armados</t>
    </r>
  </si>
  <si>
    <r>
      <t>Depreciação Mensal por Vigilante Armado</t>
    </r>
    <r>
      <rPr>
        <b/>
        <vertAlign val="superscript"/>
        <sz val="9"/>
        <color rgb="FFFF0000"/>
        <rFont val="Arial"/>
        <family val="2"/>
      </rPr>
      <t>3</t>
    </r>
  </si>
  <si>
    <r>
      <t>Munição para revolver calibre 38.</t>
    </r>
    <r>
      <rPr>
        <vertAlign val="superscript"/>
        <sz val="10"/>
        <color rgb="FFFF0000"/>
        <rFont val="Arial"/>
        <family val="2"/>
      </rPr>
      <t>6</t>
    </r>
  </si>
  <si>
    <r>
      <t>Carregador tipo "jet loader", para revolver calibre 38, com capacidade para 06 tiros.</t>
    </r>
    <r>
      <rPr>
        <vertAlign val="superscript"/>
        <sz val="10"/>
        <color rgb="FFFF0000"/>
        <rFont val="Arial"/>
        <family val="2"/>
      </rPr>
      <t>4</t>
    </r>
  </si>
  <si>
    <r>
      <t>Tonfa militar bélica, emborrachada.</t>
    </r>
    <r>
      <rPr>
        <vertAlign val="superscript"/>
        <sz val="10"/>
        <color rgb="FFFF0000"/>
        <rFont val="Arial"/>
        <family val="2"/>
      </rPr>
      <t>1</t>
    </r>
  </si>
  <si>
    <r>
      <t>Revólver calibre 38.</t>
    </r>
    <r>
      <rPr>
        <vertAlign val="superscript"/>
        <sz val="10"/>
        <color rgb="FFFF0000"/>
        <rFont val="Arial"/>
        <family val="2"/>
      </rPr>
      <t>4</t>
    </r>
  </si>
  <si>
    <t>Par de coturno tático militar, em couro impermeável.</t>
  </si>
  <si>
    <t>Bótons para bastão de ronda.</t>
  </si>
  <si>
    <t>Colete a prova de balas, nível AII, conforme regulamentação do Ministério do Exército, com emblema da empresa.</t>
  </si>
  <si>
    <t>Bastão de ronda, com software de gerenciamento dos dados de rondas.</t>
  </si>
  <si>
    <r>
      <t>VALE ALIMENTAÇÃO</t>
    </r>
    <r>
      <rPr>
        <vertAlign val="superscript"/>
        <sz val="10"/>
        <color rgb="FFFF0000"/>
        <rFont val="Arial"/>
        <family val="2"/>
      </rPr>
      <t>1</t>
    </r>
  </si>
  <si>
    <r>
      <t>INDENIZAÇÃO DA INTRAJORN.</t>
    </r>
    <r>
      <rPr>
        <vertAlign val="superscript"/>
        <sz val="10"/>
        <color rgb="FFFF0000"/>
        <rFont val="Arial"/>
        <family val="2"/>
      </rPr>
      <t>2</t>
    </r>
    <r>
      <rPr>
        <sz val="10"/>
        <rFont val="Arial"/>
        <family val="2"/>
      </rPr>
      <t xml:space="preserve">
(Quantidade de HE - 1 ou 0,5)</t>
    </r>
  </si>
  <si>
    <r>
      <t xml:space="preserve">2 </t>
    </r>
    <r>
      <rPr>
        <sz val="8"/>
        <rFont val="Arial"/>
        <family val="2"/>
      </rPr>
      <t>-Valor equivalente a Hora Extra do posto, sem os encargos sociais, por tratar-se de indenização.</t>
    </r>
  </si>
  <si>
    <r>
      <rPr>
        <sz val="8"/>
        <color rgb="FFFF0000"/>
        <rFont val="Arial"/>
        <family val="2"/>
      </rPr>
      <t>3</t>
    </r>
    <r>
      <rPr>
        <sz val="8"/>
        <rFont val="Arial"/>
        <family val="2"/>
      </rPr>
      <t xml:space="preserve"> - Incluso no Salário Base, conforme Cláusula Vigésima Quarta da CCT.</t>
    </r>
  </si>
  <si>
    <r>
      <t>X</t>
    </r>
    <r>
      <rPr>
        <vertAlign val="superscript"/>
        <sz val="10"/>
        <color rgb="FFFF0000"/>
        <rFont val="Arial"/>
        <family val="2"/>
      </rPr>
      <t>3</t>
    </r>
  </si>
  <si>
    <r>
      <t>1</t>
    </r>
    <r>
      <rPr>
        <sz val="8"/>
        <rFont val="Arial"/>
        <family val="2"/>
      </rPr>
      <t xml:space="preserve"> - Quantidade de dias: 15 para os postos 12X36h; 21 para os postos 8:48h e 9,5 para o SDF.</t>
    </r>
  </si>
  <si>
    <r>
      <t>VALE TRANSPORTE</t>
    </r>
    <r>
      <rPr>
        <vertAlign val="superscript"/>
        <sz val="10"/>
        <color rgb="FFFF0000"/>
        <rFont val="Arial"/>
        <family val="2"/>
      </rPr>
      <t>1</t>
    </r>
  </si>
  <si>
    <r>
      <t xml:space="preserve">Encargos Sociais: </t>
    </r>
    <r>
      <rPr>
        <sz val="10"/>
        <rFont val="Arial"/>
        <family val="2"/>
      </rPr>
      <t xml:space="preserve">Percentual máximo de </t>
    </r>
    <r>
      <rPr>
        <sz val="10"/>
        <color rgb="FFFF0000"/>
        <rFont val="Arial"/>
        <family val="2"/>
      </rPr>
      <t>73,66%</t>
    </r>
    <r>
      <rPr>
        <sz val="10"/>
        <rFont val="Arial"/>
        <family val="2"/>
      </rPr>
      <t>, conforme planilha de "Encargos".</t>
    </r>
  </si>
  <si>
    <r>
      <t>Dias efetivamente trabalhados:</t>
    </r>
    <r>
      <rPr>
        <sz val="10"/>
        <rFont val="Arial"/>
        <family val="2"/>
      </rPr>
      <t xml:space="preserve"> Posto 12/36hrs = 15 dias, Posto 8:48h = 21 dias e Posto SDF = 9,5 dias.</t>
    </r>
  </si>
  <si>
    <r>
      <t>Vale Transporte:</t>
    </r>
    <r>
      <rPr>
        <sz val="10"/>
        <rFont val="Arial"/>
        <family val="2"/>
      </rPr>
      <t xml:space="preserve"> Informar o valor unitário do V.T. vigente no momento da apresentação da Proposta e a quantidade diária. Cálculo: [ ( Valor Unitário do V.T. X Quant. Diária X Quant. Dias Mensais ) - ( 6% do Salário Base ) ].</t>
    </r>
  </si>
  <si>
    <t>PLANILHA DE FORMAÇÃO DE CUSTOS E PREÇOS - BASE LICITANTE</t>
  </si>
  <si>
    <r>
      <t>Lanterna tática de no mínimo 500 lumens, com alcance mínimo de 800 metros.</t>
    </r>
    <r>
      <rPr>
        <vertAlign val="superscript"/>
        <sz val="10"/>
        <color rgb="FFFF0000"/>
        <rFont val="Arial"/>
        <family val="2"/>
      </rPr>
      <t>1</t>
    </r>
  </si>
  <si>
    <t xml:space="preserve">Curso de reciclagem com aproximadamente 50 horas e, no mínimo, aula de tiro utilizando revólver 38 (mínimo 74 tiros por vigilante), aula de defesa pessoal, educação física, primeiros socorros, prevenção de incêndio, legislação aplicada e gerenciamento de crise. </t>
  </si>
  <si>
    <t>HORA REDUZIDA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</si>
</sst>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R$&quot;\ #,##0.00;[Red]\-&quot;R$&quot;\ #,##0.00"/>
    <numFmt numFmtId="164" formatCode="_(* #,##0.00_);_(* \(#,##0.00\);_(* &quot;-&quot;??_);_(@_)"/>
    <numFmt numFmtId="165" formatCode="_(&quot;R$&quot;* #,##0.00_);_(&quot;R$&quot;* \(#,##0.00\);_(&quot;R$&quot;* &quot;-&quot;??_);_(@_)"/>
    <numFmt numFmtId="166" formatCode="#,##0.00;[Red]#,##0.00"/>
    <numFmt numFmtId="167" formatCode="0.00;[Red]0.00"/>
    <numFmt numFmtId="168" formatCode="0;[Red]0"/>
    <numFmt numFmtId="169" formatCode="dd/mm/yy;@"/>
    <numFmt numFmtId="170" formatCode="&quot;R$&quot;\ #,##0.00"/>
    <numFmt numFmtId="171" formatCode="#,##0.000"/>
  </numFmts>
  <fonts count="53" x14ac:knownFonts="1">
    <font>
      <sz val="10"/>
      <name val="Arial"/>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b/>
      <sz val="14"/>
      <name val="Garamond"/>
      <family val="1"/>
    </font>
    <font>
      <sz val="10"/>
      <color theme="1"/>
      <name val="Arial"/>
      <family val="2"/>
    </font>
    <font>
      <b/>
      <sz val="10"/>
      <color theme="1"/>
      <name val="Arial"/>
      <family val="2"/>
    </font>
    <font>
      <sz val="14"/>
      <name val="Arial"/>
      <family val="2"/>
    </font>
    <font>
      <b/>
      <sz val="8"/>
      <color indexed="10"/>
      <name val="Arial"/>
      <family val="2"/>
    </font>
    <font>
      <sz val="11"/>
      <color indexed="8"/>
      <name val="Calibri"/>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sz val="12"/>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sz val="10"/>
      <name val="Arial"/>
      <family val="2"/>
    </font>
    <font>
      <b/>
      <sz val="14"/>
      <name val="Arial"/>
      <family val="2"/>
    </font>
    <font>
      <b/>
      <sz val="12"/>
      <color theme="6" tint="-0.499984740745262"/>
      <name val="Arial"/>
      <family val="2"/>
    </font>
    <font>
      <sz val="11"/>
      <name val="Garamond"/>
      <family val="1"/>
    </font>
    <font>
      <b/>
      <sz val="11"/>
      <name val="Garamond"/>
      <family val="1"/>
    </font>
    <font>
      <b/>
      <sz val="13"/>
      <color theme="6" tint="-0.499984740745262"/>
      <name val="Calibri"/>
      <family val="2"/>
      <scheme val="minor"/>
    </font>
    <font>
      <b/>
      <sz val="12"/>
      <color rgb="FF0070C0"/>
      <name val="Arial"/>
      <family val="2"/>
    </font>
    <font>
      <sz val="12"/>
      <color rgb="FF0070C0"/>
      <name val="Arial"/>
      <family val="2"/>
    </font>
    <font>
      <b/>
      <sz val="10"/>
      <color rgb="FFFF0000"/>
      <name val="Arial"/>
      <family val="2"/>
    </font>
    <font>
      <b/>
      <vertAlign val="superscript"/>
      <sz val="9"/>
      <color rgb="FFFF0000"/>
      <name val="Arial"/>
      <family val="2"/>
    </font>
    <font>
      <vertAlign val="superscript"/>
      <sz val="10"/>
      <color rgb="FFFF0000"/>
      <name val="Arial"/>
      <family val="2"/>
    </font>
    <font>
      <sz val="8"/>
      <color rgb="FF0070C0"/>
      <name val="Arial"/>
      <family val="2"/>
    </font>
  </fonts>
  <fills count="14">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
      <patternFill patternType="solid">
        <fgColor theme="6" tint="0.79998168889431442"/>
        <bgColor indexed="64"/>
      </patternFill>
    </fill>
  </fills>
  <borders count="80">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thick">
        <color theme="6" tint="0.39994506668294322"/>
      </bottom>
      <diagonal/>
    </border>
    <border>
      <left style="thin">
        <color indexed="64"/>
      </left>
      <right style="thin">
        <color indexed="64"/>
      </right>
      <top style="thick">
        <color theme="6" tint="0.39994506668294322"/>
      </top>
      <bottom style="thin">
        <color indexed="64"/>
      </bottom>
      <diagonal/>
    </border>
    <border>
      <left/>
      <right/>
      <top style="medium">
        <color rgb="FF1D08B8"/>
      </top>
      <bottom/>
      <diagonal/>
    </border>
    <border>
      <left style="medium">
        <color rgb="FF1D08B8"/>
      </left>
      <right/>
      <top/>
      <bottom/>
      <diagonal/>
    </border>
    <border>
      <left/>
      <right/>
      <top style="thin">
        <color indexed="64"/>
      </top>
      <bottom style="medium">
        <color indexed="64"/>
      </bottom>
      <diagonal/>
    </border>
    <border>
      <left/>
      <right style="thin">
        <color indexed="64"/>
      </right>
      <top/>
      <bottom/>
      <diagonal/>
    </border>
    <border>
      <left/>
      <right/>
      <top/>
      <bottom style="thick">
        <color theme="3" tint="0.59996337778862885"/>
      </bottom>
      <diagonal/>
    </border>
    <border>
      <left/>
      <right style="thin">
        <color indexed="64"/>
      </right>
      <top style="thick">
        <color theme="6" tint="0.39994506668294322"/>
      </top>
      <bottom style="thin">
        <color indexed="64"/>
      </bottom>
      <diagonal/>
    </border>
    <border>
      <left/>
      <right/>
      <top style="thick">
        <color theme="6" tint="0.39994506668294322"/>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medium">
        <color indexed="64"/>
      </left>
      <right/>
      <top style="thin">
        <color indexed="64"/>
      </top>
      <bottom/>
      <diagonal/>
    </border>
    <border>
      <left style="thin">
        <color indexed="64"/>
      </left>
      <right/>
      <top style="thick">
        <color theme="3" tint="0.59996337778862885"/>
      </top>
      <bottom/>
      <diagonal/>
    </border>
    <border>
      <left/>
      <right/>
      <top style="thick">
        <color theme="3" tint="0.59996337778862885"/>
      </top>
      <bottom/>
      <diagonal/>
    </border>
    <border>
      <left/>
      <right style="thin">
        <color indexed="64"/>
      </right>
      <top style="thick">
        <color theme="3" tint="0.59996337778862885"/>
      </top>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ck">
        <color theme="3" tint="0.59996337778862885"/>
      </top>
      <bottom style="thin">
        <color indexed="64"/>
      </bottom>
      <diagonal/>
    </border>
    <border>
      <left/>
      <right style="thin">
        <color indexed="64"/>
      </right>
      <top style="thick">
        <color theme="3" tint="0.59996337778862885"/>
      </top>
      <bottom style="thin">
        <color indexed="64"/>
      </bottom>
      <diagonal/>
    </border>
  </borders>
  <cellStyleXfs count="8">
    <xf numFmtId="0" fontId="0" fillId="0" borderId="0"/>
    <xf numFmtId="165"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2" fillId="0" borderId="0"/>
    <xf numFmtId="0" fontId="35" fillId="0" borderId="49" applyNumberFormat="0" applyFill="0" applyAlignment="0" applyProtection="0"/>
    <xf numFmtId="0" fontId="36" fillId="0" borderId="50" applyNumberFormat="0" applyFill="0" applyAlignment="0" applyProtection="0"/>
    <xf numFmtId="165" fontId="41" fillId="0" borderId="0" applyFont="0" applyFill="0" applyBorder="0" applyAlignment="0" applyProtection="0"/>
  </cellStyleXfs>
  <cellXfs count="764">
    <xf numFmtId="0" fontId="0" fillId="0" borderId="0" xfId="0"/>
    <xf numFmtId="167" fontId="4" fillId="0" borderId="0" xfId="0" applyNumberFormat="1" applyFont="1" applyProtection="1">
      <protection locked="0"/>
    </xf>
    <xf numFmtId="167" fontId="4" fillId="0" borderId="0" xfId="0" applyNumberFormat="1" applyFont="1" applyBorder="1" applyProtection="1">
      <protection locked="0"/>
    </xf>
    <xf numFmtId="0" fontId="4" fillId="0" borderId="0" xfId="0" applyFont="1" applyProtection="1">
      <protection locked="0"/>
    </xf>
    <xf numFmtId="0" fontId="8"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center"/>
      <protection locked="0"/>
    </xf>
    <xf numFmtId="10" fontId="14" fillId="0" borderId="0" xfId="0" applyNumberFormat="1" applyFont="1" applyProtection="1">
      <protection locked="0"/>
    </xf>
    <xf numFmtId="166" fontId="4" fillId="0" borderId="0" xfId="0" applyNumberFormat="1" applyFont="1" applyProtection="1">
      <protection locked="0"/>
    </xf>
    <xf numFmtId="10" fontId="14" fillId="0" borderId="0" xfId="0" applyNumberFormat="1" applyFont="1" applyBorder="1" applyProtection="1">
      <protection locked="0"/>
    </xf>
    <xf numFmtId="10" fontId="4" fillId="0" borderId="0" xfId="0" applyNumberFormat="1" applyFont="1" applyProtection="1">
      <protection locked="0"/>
    </xf>
    <xf numFmtId="10" fontId="10" fillId="0" borderId="27" xfId="0" applyNumberFormat="1" applyFont="1" applyBorder="1" applyAlignment="1" applyProtection="1">
      <alignment horizontal="justify" vertical="justify" wrapText="1"/>
      <protection locked="0"/>
    </xf>
    <xf numFmtId="0" fontId="10" fillId="0" borderId="28" xfId="0" applyFont="1" applyBorder="1" applyAlignment="1" applyProtection="1">
      <alignment horizontal="justify" vertical="justify"/>
      <protection locked="0"/>
    </xf>
    <xf numFmtId="0" fontId="4" fillId="0" borderId="0" xfId="0" applyFont="1" applyFill="1" applyBorder="1" applyProtection="1">
      <protection locked="0"/>
    </xf>
    <xf numFmtId="0" fontId="10" fillId="0" borderId="0" xfId="0" applyFont="1" applyFill="1" applyBorder="1" applyProtection="1">
      <protection locked="0"/>
    </xf>
    <xf numFmtId="0" fontId="3" fillId="0" borderId="0" xfId="0" applyFont="1" applyProtection="1">
      <protection locked="0"/>
    </xf>
    <xf numFmtId="0" fontId="3" fillId="0" borderId="0" xfId="0" applyFont="1" applyBorder="1" applyAlignment="1" applyProtection="1">
      <alignment horizontal="left"/>
      <protection locked="0"/>
    </xf>
    <xf numFmtId="166" fontId="15" fillId="0" borderId="0" xfId="0" applyNumberFormat="1" applyFont="1" applyFill="1" applyBorder="1" applyProtection="1">
      <protection locked="0"/>
    </xf>
    <xf numFmtId="167" fontId="3" fillId="0" borderId="0" xfId="0" applyNumberFormat="1" applyFont="1" applyFill="1" applyBorder="1" applyAlignment="1" applyProtection="1">
      <alignment horizontal="center"/>
      <protection locked="0"/>
    </xf>
    <xf numFmtId="10" fontId="6" fillId="4" borderId="3" xfId="0" applyNumberFormat="1" applyFont="1" applyFill="1" applyBorder="1" applyAlignment="1" applyProtection="1">
      <alignment vertical="center"/>
    </xf>
    <xf numFmtId="10" fontId="14" fillId="4" borderId="32" xfId="0" applyNumberFormat="1" applyFont="1" applyFill="1" applyBorder="1" applyAlignment="1" applyProtection="1">
      <alignment vertical="center"/>
    </xf>
    <xf numFmtId="10" fontId="6" fillId="3" borderId="20" xfId="0" applyNumberFormat="1" applyFont="1" applyFill="1" applyBorder="1" applyAlignment="1" applyProtection="1">
      <alignment vertical="center"/>
    </xf>
    <xf numFmtId="10" fontId="14" fillId="0" borderId="0" xfId="0" applyNumberFormat="1" applyFont="1" applyAlignment="1" applyProtection="1">
      <alignment vertical="center"/>
    </xf>
    <xf numFmtId="166" fontId="5" fillId="3" borderId="20" xfId="0" applyNumberFormat="1" applyFont="1" applyFill="1" applyBorder="1" applyAlignment="1" applyProtection="1">
      <alignment vertical="center"/>
    </xf>
    <xf numFmtId="10" fontId="6" fillId="3" borderId="20" xfId="0" applyNumberFormat="1" applyFont="1" applyFill="1" applyBorder="1" applyProtection="1"/>
    <xf numFmtId="166" fontId="5" fillId="3" borderId="20" xfId="0" applyNumberFormat="1" applyFont="1" applyFill="1" applyBorder="1" applyProtection="1"/>
    <xf numFmtId="166" fontId="11" fillId="3" borderId="20" xfId="0" applyNumberFormat="1" applyFont="1" applyFill="1" applyBorder="1" applyProtection="1"/>
    <xf numFmtId="10" fontId="6" fillId="4" borderId="20" xfId="0" applyNumberFormat="1" applyFont="1" applyFill="1" applyBorder="1" applyProtection="1"/>
    <xf numFmtId="10" fontId="6" fillId="4" borderId="33" xfId="0" applyNumberFormat="1" applyFont="1" applyFill="1" applyBorder="1" applyProtection="1"/>
    <xf numFmtId="166" fontId="3" fillId="4" borderId="2" xfId="0" applyNumberFormat="1" applyFont="1" applyFill="1" applyBorder="1" applyProtection="1"/>
    <xf numFmtId="10" fontId="14" fillId="3" borderId="26" xfId="0" applyNumberFormat="1" applyFont="1" applyFill="1" applyBorder="1" applyProtection="1"/>
    <xf numFmtId="167" fontId="3" fillId="3" borderId="20" xfId="0" applyNumberFormat="1" applyFont="1" applyFill="1" applyBorder="1" applyProtection="1"/>
    <xf numFmtId="166" fontId="14" fillId="4" borderId="20" xfId="0" applyNumberFormat="1" applyFont="1" applyFill="1" applyBorder="1" applyProtection="1"/>
    <xf numFmtId="166" fontId="3" fillId="0" borderId="2" xfId="0" applyNumberFormat="1" applyFont="1" applyBorder="1" applyProtection="1"/>
    <xf numFmtId="167" fontId="3" fillId="5" borderId="3" xfId="0" applyNumberFormat="1" applyFont="1" applyFill="1" applyBorder="1" applyProtection="1"/>
    <xf numFmtId="10" fontId="6" fillId="4" borderId="1" xfId="0" applyNumberFormat="1" applyFont="1" applyFill="1" applyBorder="1" applyProtection="1"/>
    <xf numFmtId="167" fontId="5" fillId="3" borderId="20" xfId="0" applyNumberFormat="1" applyFont="1" applyFill="1" applyBorder="1" applyProtection="1"/>
    <xf numFmtId="166" fontId="4" fillId="0" borderId="0" xfId="0" applyNumberFormat="1" applyFont="1" applyAlignment="1" applyProtection="1">
      <alignment vertical="center"/>
    </xf>
    <xf numFmtId="166" fontId="6" fillId="0" borderId="13" xfId="0" applyNumberFormat="1" applyFont="1" applyBorder="1" applyAlignment="1" applyProtection="1">
      <alignment horizontal="center" vertical="center"/>
    </xf>
    <xf numFmtId="167" fontId="3" fillId="3" borderId="20" xfId="0" applyNumberFormat="1" applyFont="1" applyFill="1" applyBorder="1" applyAlignment="1" applyProtection="1">
      <alignment vertical="center"/>
    </xf>
    <xf numFmtId="10" fontId="14" fillId="4" borderId="3" xfId="0" applyNumberFormat="1" applyFont="1" applyFill="1" applyBorder="1" applyAlignment="1" applyProtection="1">
      <alignment vertical="center"/>
    </xf>
    <xf numFmtId="0" fontId="8" fillId="0" borderId="3" xfId="0" applyFont="1" applyBorder="1" applyAlignment="1" applyProtection="1">
      <alignment horizontal="left"/>
    </xf>
    <xf numFmtId="168" fontId="3" fillId="2" borderId="3" xfId="0" applyNumberFormat="1" applyFont="1" applyFill="1" applyBorder="1" applyAlignment="1" applyProtection="1">
      <alignment horizontal="center"/>
    </xf>
    <xf numFmtId="167" fontId="3" fillId="0" borderId="3" xfId="0" applyNumberFormat="1" applyFont="1" applyFill="1" applyBorder="1" applyAlignment="1" applyProtection="1">
      <alignment horizontal="center"/>
    </xf>
    <xf numFmtId="167" fontId="3" fillId="0" borderId="0" xfId="0" applyNumberFormat="1" applyFont="1" applyFill="1" applyBorder="1" applyAlignment="1" applyProtection="1">
      <alignment horizontal="center"/>
    </xf>
    <xf numFmtId="0" fontId="8" fillId="0" borderId="0" xfId="0" applyFont="1" applyAlignment="1" applyProtection="1">
      <alignment horizontal="left"/>
    </xf>
    <xf numFmtId="0" fontId="3" fillId="0" borderId="0" xfId="0" applyFont="1" applyAlignment="1" applyProtection="1">
      <alignment horizontal="center"/>
    </xf>
    <xf numFmtId="0" fontId="3" fillId="0" borderId="0" xfId="0" applyFont="1" applyAlignment="1" applyProtection="1">
      <alignment horizontal="left"/>
    </xf>
    <xf numFmtId="167" fontId="3" fillId="0" borderId="0" xfId="0" applyNumberFormat="1" applyFont="1" applyAlignment="1" applyProtection="1">
      <alignment horizontal="left"/>
    </xf>
    <xf numFmtId="0" fontId="6" fillId="0" borderId="0" xfId="0" applyFont="1" applyAlignment="1" applyProtection="1">
      <alignment horizontal="center"/>
    </xf>
    <xf numFmtId="0" fontId="6" fillId="0" borderId="14" xfId="0" applyFont="1" applyFill="1" applyBorder="1" applyAlignment="1" applyProtection="1">
      <alignment horizontal="center"/>
    </xf>
    <xf numFmtId="0" fontId="3" fillId="0" borderId="15" xfId="0" applyFont="1" applyBorder="1" applyAlignment="1" applyProtection="1">
      <alignment horizontal="center"/>
    </xf>
    <xf numFmtId="9" fontId="3" fillId="2" borderId="10" xfId="2" applyFont="1" applyFill="1" applyBorder="1" applyAlignment="1" applyProtection="1">
      <alignment horizontal="center" vertical="center"/>
    </xf>
    <xf numFmtId="10" fontId="6" fillId="4" borderId="16" xfId="0" applyNumberFormat="1" applyFont="1" applyFill="1" applyBorder="1" applyAlignment="1" applyProtection="1">
      <alignment vertical="center"/>
    </xf>
    <xf numFmtId="0" fontId="6" fillId="0" borderId="18" xfId="0" applyFont="1" applyFill="1" applyBorder="1" applyAlignment="1" applyProtection="1">
      <alignment horizontal="center"/>
    </xf>
    <xf numFmtId="0" fontId="4" fillId="0" borderId="4" xfId="0" applyFont="1" applyBorder="1" applyAlignment="1" applyProtection="1">
      <alignment vertical="center"/>
    </xf>
    <xf numFmtId="167" fontId="4" fillId="0" borderId="11" xfId="0" applyNumberFormat="1" applyFont="1" applyBorder="1" applyAlignment="1" applyProtection="1">
      <alignment vertical="center"/>
    </xf>
    <xf numFmtId="166" fontId="3" fillId="2" borderId="8" xfId="0" applyNumberFormat="1" applyFont="1" applyFill="1" applyBorder="1" applyAlignment="1" applyProtection="1">
      <alignment vertical="center"/>
    </xf>
    <xf numFmtId="0" fontId="10" fillId="0" borderId="28" xfId="0" applyFont="1" applyBorder="1" applyAlignment="1" applyProtection="1">
      <alignment horizontal="justify" vertical="justify"/>
    </xf>
    <xf numFmtId="166" fontId="3" fillId="2" borderId="9" xfId="0" applyNumberFormat="1" applyFont="1" applyFill="1" applyBorder="1" applyAlignment="1" applyProtection="1">
      <alignment vertical="center"/>
    </xf>
    <xf numFmtId="0" fontId="3" fillId="3" borderId="19" xfId="0" applyFont="1" applyFill="1" applyBorder="1" applyAlignment="1" applyProtection="1">
      <alignment vertical="center"/>
    </xf>
    <xf numFmtId="167" fontId="3" fillId="3" borderId="12" xfId="0" applyNumberFormat="1" applyFont="1" applyFill="1" applyBorder="1" applyAlignment="1" applyProtection="1">
      <alignment vertical="center"/>
    </xf>
    <xf numFmtId="0" fontId="10" fillId="3" borderId="20" xfId="0" applyFont="1" applyFill="1" applyBorder="1" applyAlignment="1" applyProtection="1">
      <alignment horizontal="justify" vertical="justify"/>
    </xf>
    <xf numFmtId="0" fontId="4" fillId="0" borderId="0" xfId="0" applyFont="1" applyAlignment="1" applyProtection="1">
      <alignment vertical="center"/>
    </xf>
    <xf numFmtId="167" fontId="4" fillId="0" borderId="0" xfId="0" applyNumberFormat="1" applyFont="1" applyAlignment="1" applyProtection="1">
      <alignment vertical="center"/>
    </xf>
    <xf numFmtId="0" fontId="10" fillId="0" borderId="0" xfId="0" applyFont="1" applyProtection="1"/>
    <xf numFmtId="167" fontId="3" fillId="0" borderId="0" xfId="0" applyNumberFormat="1" applyFont="1" applyAlignment="1" applyProtection="1">
      <alignment vertical="center"/>
    </xf>
    <xf numFmtId="0" fontId="3" fillId="0" borderId="0" xfId="0" applyFont="1" applyAlignment="1" applyProtection="1">
      <alignment vertical="center"/>
    </xf>
    <xf numFmtId="167" fontId="3" fillId="2" borderId="10" xfId="0" applyNumberFormat="1" applyFont="1" applyFill="1" applyBorder="1" applyAlignment="1" applyProtection="1">
      <alignment horizontal="center" vertical="center"/>
    </xf>
    <xf numFmtId="0" fontId="4" fillId="0" borderId="21" xfId="0" applyFont="1" applyBorder="1" applyAlignment="1" applyProtection="1">
      <alignment vertical="center"/>
    </xf>
    <xf numFmtId="167" fontId="3" fillId="2" borderId="2" xfId="0" applyNumberFormat="1" applyFont="1" applyFill="1" applyBorder="1" applyAlignment="1" applyProtection="1">
      <alignment vertical="center"/>
    </xf>
    <xf numFmtId="10" fontId="10" fillId="0" borderId="27" xfId="0" applyNumberFormat="1" applyFont="1" applyBorder="1" applyAlignment="1" applyProtection="1">
      <alignment horizontal="justify" vertical="justify" wrapText="1"/>
    </xf>
    <xf numFmtId="0" fontId="4" fillId="0" borderId="5" xfId="0" applyFont="1" applyBorder="1" applyAlignment="1" applyProtection="1">
      <alignment vertical="center"/>
    </xf>
    <xf numFmtId="0" fontId="10" fillId="0" borderId="22" xfId="0" applyFont="1" applyBorder="1" applyAlignment="1" applyProtection="1">
      <alignment horizontal="justify" vertical="justify"/>
    </xf>
    <xf numFmtId="0" fontId="3" fillId="3" borderId="20" xfId="0" applyFont="1" applyFill="1" applyBorder="1" applyAlignment="1" applyProtection="1">
      <alignment vertical="center"/>
    </xf>
    <xf numFmtId="10" fontId="10" fillId="0" borderId="20" xfId="0" applyNumberFormat="1" applyFont="1" applyBorder="1" applyAlignment="1" applyProtection="1">
      <alignment horizontal="justify" vertical="justify" wrapText="1"/>
    </xf>
    <xf numFmtId="0" fontId="10" fillId="0" borderId="27" xfId="0" applyNumberFormat="1" applyFont="1" applyFill="1" applyBorder="1" applyAlignment="1" applyProtection="1">
      <alignment horizontal="justify" vertical="justify"/>
    </xf>
    <xf numFmtId="0" fontId="10" fillId="3" borderId="20" xfId="0" applyFont="1" applyFill="1" applyBorder="1" applyProtection="1"/>
    <xf numFmtId="167" fontId="4" fillId="0" borderId="0" xfId="0" applyNumberFormat="1" applyFont="1" applyProtection="1"/>
    <xf numFmtId="10" fontId="14" fillId="0" borderId="0" xfId="0" applyNumberFormat="1" applyFont="1" applyProtection="1"/>
    <xf numFmtId="166" fontId="4" fillId="0" borderId="0" xfId="0" applyNumberFormat="1" applyFont="1" applyProtection="1"/>
    <xf numFmtId="10" fontId="6" fillId="4" borderId="13" xfId="0" applyNumberFormat="1" applyFont="1" applyFill="1" applyBorder="1" applyAlignment="1" applyProtection="1">
      <alignment horizontal="center"/>
    </xf>
    <xf numFmtId="0" fontId="3" fillId="3" borderId="19" xfId="0" applyFont="1" applyFill="1" applyBorder="1" applyProtection="1"/>
    <xf numFmtId="0" fontId="4" fillId="0" borderId="0" xfId="0" applyFont="1" applyProtection="1"/>
    <xf numFmtId="167" fontId="4" fillId="3" borderId="12" xfId="0" applyNumberFormat="1" applyFont="1" applyFill="1" applyBorder="1" applyProtection="1"/>
    <xf numFmtId="10" fontId="14" fillId="0" borderId="24" xfId="0" applyNumberFormat="1" applyFont="1" applyBorder="1" applyProtection="1"/>
    <xf numFmtId="166" fontId="4" fillId="0" borderId="24" xfId="0" applyNumberFormat="1" applyFont="1" applyBorder="1" applyProtection="1"/>
    <xf numFmtId="0" fontId="3" fillId="0" borderId="25" xfId="0" applyFont="1" applyBorder="1" applyAlignment="1" applyProtection="1">
      <alignment horizontal="center"/>
    </xf>
    <xf numFmtId="167" fontId="4" fillId="0" borderId="0" xfId="0" applyNumberFormat="1" applyFont="1" applyBorder="1" applyProtection="1"/>
    <xf numFmtId="10" fontId="14" fillId="0" borderId="0" xfId="0" applyNumberFormat="1" applyFont="1" applyBorder="1" applyProtection="1"/>
    <xf numFmtId="166" fontId="4" fillId="0" borderId="0" xfId="0" applyNumberFormat="1" applyFont="1" applyBorder="1" applyProtection="1"/>
    <xf numFmtId="10" fontId="6" fillId="4" borderId="16" xfId="0" applyNumberFormat="1" applyFont="1" applyFill="1" applyBorder="1" applyAlignment="1" applyProtection="1">
      <alignment horizontal="center"/>
    </xf>
    <xf numFmtId="0" fontId="10" fillId="0" borderId="22" xfId="0" applyFont="1" applyBorder="1" applyProtection="1"/>
    <xf numFmtId="0" fontId="10" fillId="3" borderId="29" xfId="0" applyFont="1" applyFill="1" applyBorder="1" applyProtection="1"/>
    <xf numFmtId="0" fontId="4" fillId="0" borderId="25" xfId="0" applyFont="1" applyBorder="1" applyProtection="1"/>
    <xf numFmtId="0" fontId="10" fillId="3" borderId="20" xfId="0" applyFont="1" applyFill="1" applyBorder="1" applyAlignment="1" applyProtection="1">
      <alignment horizontal="left"/>
    </xf>
    <xf numFmtId="0" fontId="10" fillId="0" borderId="22" xfId="0" applyFont="1" applyBorder="1" applyAlignment="1" applyProtection="1">
      <alignment horizontal="left"/>
    </xf>
    <xf numFmtId="0" fontId="6" fillId="0" borderId="20" xfId="0" applyFont="1" applyFill="1" applyBorder="1" applyAlignment="1" applyProtection="1">
      <alignment horizontal="center"/>
    </xf>
    <xf numFmtId="167" fontId="3" fillId="2" borderId="10" xfId="0" applyNumberFormat="1" applyFont="1" applyFill="1" applyBorder="1" applyAlignment="1" applyProtection="1">
      <alignment horizontal="center"/>
    </xf>
    <xf numFmtId="166" fontId="6" fillId="4" borderId="13" xfId="0" applyNumberFormat="1" applyFont="1" applyFill="1" applyBorder="1" applyAlignment="1" applyProtection="1">
      <alignment horizontal="center"/>
    </xf>
    <xf numFmtId="0" fontId="4" fillId="0" borderId="23" xfId="0" applyFont="1" applyBorder="1" applyProtection="1"/>
    <xf numFmtId="0" fontId="3" fillId="2" borderId="4" xfId="0" applyFont="1" applyFill="1" applyBorder="1" applyProtection="1"/>
    <xf numFmtId="0" fontId="6" fillId="0" borderId="25" xfId="0" applyFont="1" applyBorder="1" applyProtection="1"/>
    <xf numFmtId="0" fontId="10" fillId="0" borderId="24" xfId="0" applyFont="1" applyBorder="1" applyProtection="1"/>
    <xf numFmtId="167" fontId="14" fillId="0" borderId="0" xfId="0" applyNumberFormat="1" applyFont="1" applyBorder="1" applyProtection="1"/>
    <xf numFmtId="0" fontId="10" fillId="0" borderId="30" xfId="0" applyFont="1" applyBorder="1" applyProtection="1"/>
    <xf numFmtId="0" fontId="7" fillId="0" borderId="19" xfId="0" applyFont="1" applyBorder="1" applyAlignment="1" applyProtection="1">
      <alignment horizontal="left"/>
    </xf>
    <xf numFmtId="167" fontId="4" fillId="0" borderId="12" xfId="0" applyNumberFormat="1" applyFont="1" applyBorder="1" applyProtection="1"/>
    <xf numFmtId="10" fontId="14" fillId="0" borderId="26" xfId="0" applyNumberFormat="1" applyFont="1" applyBorder="1" applyProtection="1"/>
    <xf numFmtId="0" fontId="6" fillId="0" borderId="2" xfId="0" applyFont="1" applyFill="1" applyBorder="1" applyAlignment="1" applyProtection="1">
      <alignment horizontal="center"/>
      <protection locked="0"/>
    </xf>
    <xf numFmtId="0" fontId="10" fillId="0" borderId="8" xfId="0" applyFont="1" applyBorder="1" applyProtection="1">
      <protection locked="0"/>
    </xf>
    <xf numFmtId="164" fontId="10" fillId="0" borderId="8" xfId="0" applyNumberFormat="1" applyFont="1" applyBorder="1" applyProtection="1">
      <protection locked="0"/>
    </xf>
    <xf numFmtId="0" fontId="6" fillId="0" borderId="7" xfId="0" applyFont="1" applyFill="1" applyBorder="1" applyAlignment="1" applyProtection="1">
      <alignment horizontal="center"/>
      <protection locked="0"/>
    </xf>
    <xf numFmtId="10" fontId="10" fillId="0" borderId="8" xfId="0" applyNumberFormat="1" applyFont="1" applyBorder="1" applyAlignment="1" applyProtection="1">
      <alignment horizontal="justify" vertical="justify" wrapText="1"/>
      <protection locked="0"/>
    </xf>
    <xf numFmtId="0" fontId="4" fillId="0" borderId="8" xfId="0" applyFont="1" applyBorder="1" applyProtection="1">
      <protection locked="0"/>
    </xf>
    <xf numFmtId="0" fontId="3" fillId="0" borderId="3" xfId="0" applyFont="1" applyBorder="1" applyAlignment="1" applyProtection="1">
      <alignment horizontal="center"/>
      <protection locked="0"/>
    </xf>
    <xf numFmtId="167" fontId="3" fillId="3" borderId="3" xfId="0" applyNumberFormat="1" applyFont="1" applyFill="1" applyBorder="1" applyProtection="1"/>
    <xf numFmtId="166" fontId="5" fillId="6" borderId="20" xfId="0" applyNumberFormat="1" applyFont="1" applyFill="1" applyBorder="1" applyProtection="1"/>
    <xf numFmtId="10" fontId="7" fillId="6" borderId="20" xfId="0" applyNumberFormat="1" applyFont="1" applyFill="1" applyBorder="1" applyAlignment="1" applyProtection="1">
      <alignment horizontal="right"/>
    </xf>
    <xf numFmtId="166" fontId="7" fillId="6" borderId="20" xfId="0" applyNumberFormat="1" applyFont="1" applyFill="1" applyBorder="1" applyAlignment="1" applyProtection="1">
      <alignment horizontal="right"/>
    </xf>
    <xf numFmtId="0" fontId="8" fillId="0" borderId="38" xfId="0" applyFont="1" applyBorder="1" applyAlignment="1" applyProtection="1">
      <alignment horizontal="left"/>
      <protection locked="0"/>
    </xf>
    <xf numFmtId="0" fontId="8" fillId="0" borderId="41" xfId="0" applyFont="1" applyBorder="1" applyAlignment="1" applyProtection="1">
      <alignment horizontal="left"/>
      <protection locked="0"/>
    </xf>
    <xf numFmtId="0" fontId="8" fillId="0" borderId="32" xfId="0" applyFont="1" applyBorder="1" applyAlignment="1" applyProtection="1">
      <alignment horizontal="left"/>
      <protection locked="0"/>
    </xf>
    <xf numFmtId="10" fontId="3" fillId="0" borderId="0" xfId="0" applyNumberFormat="1" applyFont="1" applyBorder="1" applyAlignment="1" applyProtection="1">
      <alignment horizontal="left"/>
      <protection locked="0"/>
    </xf>
    <xf numFmtId="0" fontId="6"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1" xfId="0" applyFont="1" applyFill="1" applyBorder="1" applyProtection="1">
      <protection locked="0"/>
    </xf>
    <xf numFmtId="0" fontId="3" fillId="0" borderId="8" xfId="0" applyFont="1" applyBorder="1" applyAlignment="1" applyProtection="1">
      <alignment horizontal="center"/>
      <protection locked="0"/>
    </xf>
    <xf numFmtId="0" fontId="3" fillId="0" borderId="8" xfId="0" applyFont="1" applyBorder="1" applyProtection="1">
      <protection locked="0"/>
    </xf>
    <xf numFmtId="166" fontId="4" fillId="0" borderId="3" xfId="0" applyNumberFormat="1" applyFont="1" applyBorder="1" applyAlignment="1" applyProtection="1">
      <alignment vertical="center"/>
    </xf>
    <xf numFmtId="164" fontId="4" fillId="5" borderId="3" xfId="3" applyFont="1" applyFill="1" applyBorder="1" applyAlignment="1" applyProtection="1">
      <alignment vertical="center"/>
    </xf>
    <xf numFmtId="10" fontId="14" fillId="3" borderId="3" xfId="0" applyNumberFormat="1" applyFont="1" applyFill="1" applyBorder="1" applyAlignment="1" applyProtection="1">
      <alignment vertical="center"/>
    </xf>
    <xf numFmtId="167" fontId="3" fillId="3" borderId="3" xfId="0" applyNumberFormat="1" applyFont="1" applyFill="1" applyBorder="1" applyAlignment="1" applyProtection="1">
      <alignment vertical="center"/>
    </xf>
    <xf numFmtId="10" fontId="3" fillId="3" borderId="3" xfId="0" applyNumberFormat="1" applyFont="1" applyFill="1" applyBorder="1" applyAlignment="1" applyProtection="1">
      <alignment vertical="center"/>
    </xf>
    <xf numFmtId="10" fontId="6" fillId="3" borderId="3" xfId="0" applyNumberFormat="1" applyFont="1" applyFill="1" applyBorder="1" applyAlignment="1" applyProtection="1">
      <alignment vertical="center"/>
    </xf>
    <xf numFmtId="166" fontId="3" fillId="3" borderId="3" xfId="0" applyNumberFormat="1" applyFont="1" applyFill="1" applyBorder="1" applyAlignment="1" applyProtection="1">
      <alignment vertical="center"/>
    </xf>
    <xf numFmtId="167" fontId="3" fillId="2" borderId="3" xfId="0" applyNumberFormat="1" applyFont="1" applyFill="1" applyBorder="1" applyAlignment="1" applyProtection="1">
      <alignment vertical="center"/>
    </xf>
    <xf numFmtId="10" fontId="6" fillId="4" borderId="3" xfId="0" applyNumberFormat="1" applyFont="1" applyFill="1" applyBorder="1" applyProtection="1"/>
    <xf numFmtId="166" fontId="3" fillId="0" borderId="3" xfId="0" applyNumberFormat="1" applyFont="1" applyBorder="1" applyProtection="1"/>
    <xf numFmtId="10" fontId="3" fillId="3" borderId="3" xfId="0" applyNumberFormat="1" applyFont="1" applyFill="1" applyBorder="1" applyProtection="1"/>
    <xf numFmtId="166" fontId="4" fillId="3" borderId="3" xfId="0" applyNumberFormat="1" applyFont="1" applyFill="1" applyBorder="1" applyAlignment="1" applyProtection="1">
      <alignment vertical="center"/>
    </xf>
    <xf numFmtId="166" fontId="11" fillId="6" borderId="28" xfId="0" applyNumberFormat="1" applyFont="1" applyFill="1" applyBorder="1" applyAlignment="1" applyProtection="1">
      <alignment vertical="center"/>
    </xf>
    <xf numFmtId="10" fontId="14" fillId="6" borderId="43" xfId="0" applyNumberFormat="1" applyFont="1" applyFill="1" applyBorder="1" applyAlignment="1" applyProtection="1">
      <alignment vertical="center"/>
    </xf>
    <xf numFmtId="0" fontId="3" fillId="5" borderId="11"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4" fillId="0" borderId="8" xfId="0" applyFont="1" applyBorder="1" applyAlignment="1" applyProtection="1">
      <alignment shrinkToFit="1"/>
      <protection locked="0"/>
    </xf>
    <xf numFmtId="0" fontId="7" fillId="0" borderId="0" xfId="0" applyFont="1" applyAlignment="1" applyProtection="1">
      <alignment horizontal="left"/>
    </xf>
    <xf numFmtId="166" fontId="6" fillId="5" borderId="17" xfId="0" applyNumberFormat="1" applyFont="1" applyFill="1" applyBorder="1" applyAlignment="1" applyProtection="1">
      <alignment horizontal="center" vertical="center"/>
    </xf>
    <xf numFmtId="0" fontId="7" fillId="0" borderId="0" xfId="0" applyFont="1" applyAlignment="1" applyProtection="1">
      <alignment horizontal="left" vertical="center"/>
    </xf>
    <xf numFmtId="0" fontId="13" fillId="0" borderId="0" xfId="0" applyFont="1" applyAlignment="1" applyProtection="1">
      <alignment vertical="center"/>
    </xf>
    <xf numFmtId="0" fontId="7" fillId="0" borderId="3" xfId="0" applyFont="1" applyBorder="1" applyAlignment="1" applyProtection="1">
      <alignment horizontal="center" vertical="center"/>
    </xf>
    <xf numFmtId="167" fontId="3" fillId="2" borderId="34" xfId="0" applyNumberFormat="1" applyFont="1" applyFill="1" applyBorder="1" applyAlignment="1" applyProtection="1">
      <alignment horizontal="center" vertical="center"/>
    </xf>
    <xf numFmtId="0" fontId="4" fillId="5" borderId="7" xfId="0" applyFont="1" applyFill="1" applyBorder="1" applyAlignment="1" applyProtection="1">
      <alignment vertical="center"/>
    </xf>
    <xf numFmtId="0" fontId="3" fillId="0" borderId="3" xfId="0" applyFont="1" applyBorder="1" applyAlignment="1" applyProtection="1">
      <alignment horizontal="center" vertical="center"/>
    </xf>
    <xf numFmtId="10" fontId="3" fillId="2" borderId="3" xfId="0" applyNumberFormat="1" applyFont="1" applyFill="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6" fillId="0" borderId="2" xfId="0" applyFont="1" applyFill="1" applyBorder="1" applyAlignment="1" applyProtection="1">
      <alignment horizontal="center"/>
    </xf>
    <xf numFmtId="0" fontId="4" fillId="0" borderId="3" xfId="0" applyFont="1" applyBorder="1" applyAlignment="1" applyProtection="1">
      <alignment vertical="center"/>
    </xf>
    <xf numFmtId="0" fontId="3" fillId="0" borderId="3" xfId="0" applyFont="1" applyBorder="1" applyAlignment="1" applyProtection="1">
      <alignment vertical="center"/>
    </xf>
    <xf numFmtId="0" fontId="16" fillId="0" borderId="3" xfId="0" applyFont="1" applyBorder="1" applyAlignment="1" applyProtection="1">
      <alignment horizontal="justify" wrapText="1"/>
    </xf>
    <xf numFmtId="10" fontId="4" fillId="0" borderId="0" xfId="0" applyNumberFormat="1" applyFont="1" applyAlignment="1" applyProtection="1">
      <alignment vertical="center"/>
    </xf>
    <xf numFmtId="0" fontId="6" fillId="0" borderId="7" xfId="0" applyFont="1" applyFill="1" applyBorder="1" applyAlignment="1" applyProtection="1">
      <alignment horizontal="center"/>
    </xf>
    <xf numFmtId="0" fontId="3" fillId="0" borderId="35" xfId="0" applyFont="1" applyBorder="1" applyAlignment="1" applyProtection="1">
      <alignment horizontal="center" vertical="center"/>
    </xf>
    <xf numFmtId="10" fontId="3" fillId="2" borderId="36" xfId="0" applyNumberFormat="1" applyFont="1" applyFill="1" applyBorder="1" applyAlignment="1" applyProtection="1">
      <alignment horizontal="center" vertical="center"/>
    </xf>
    <xf numFmtId="10" fontId="6" fillId="4" borderId="37" xfId="0" applyNumberFormat="1" applyFont="1" applyFill="1" applyBorder="1" applyAlignment="1" applyProtection="1">
      <alignment vertical="center"/>
    </xf>
    <xf numFmtId="166" fontId="6" fillId="0" borderId="35" xfId="0" applyNumberFormat="1" applyFont="1" applyBorder="1" applyAlignment="1" applyProtection="1">
      <alignment horizontal="center" vertical="center"/>
    </xf>
    <xf numFmtId="0" fontId="4" fillId="0" borderId="1" xfId="0" applyFont="1" applyBorder="1" applyAlignment="1" applyProtection="1">
      <alignment horizontal="left"/>
    </xf>
    <xf numFmtId="0" fontId="13" fillId="0" borderId="0" xfId="0" applyFont="1" applyBorder="1" applyAlignment="1" applyProtection="1">
      <alignment horizontal="left"/>
    </xf>
    <xf numFmtId="0" fontId="3" fillId="0" borderId="38" xfId="0" applyFont="1" applyBorder="1" applyAlignment="1" applyProtection="1">
      <alignment horizontal="center" vertical="center"/>
    </xf>
    <xf numFmtId="10" fontId="6" fillId="4" borderId="39" xfId="0" applyNumberFormat="1" applyFont="1" applyFill="1" applyBorder="1" applyAlignment="1" applyProtection="1">
      <alignment vertical="center"/>
    </xf>
    <xf numFmtId="0" fontId="4" fillId="0" borderId="3" xfId="0" applyFont="1" applyBorder="1" applyAlignment="1" applyProtection="1">
      <alignment horizontal="justify" vertical="center"/>
    </xf>
    <xf numFmtId="0" fontId="4" fillId="0" borderId="8" xfId="0" applyFont="1" applyBorder="1" applyProtection="1"/>
    <xf numFmtId="0" fontId="3" fillId="0" borderId="0" xfId="0" applyFont="1" applyBorder="1" applyAlignment="1" applyProtection="1">
      <alignment horizontal="left"/>
    </xf>
    <xf numFmtId="10" fontId="3" fillId="2" borderId="40" xfId="0" applyNumberFormat="1"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0" fontId="16" fillId="0" borderId="3" xfId="0" applyFont="1" applyBorder="1" applyAlignment="1" applyProtection="1">
      <alignment horizontal="justify" vertical="center" wrapText="1"/>
    </xf>
    <xf numFmtId="0" fontId="4" fillId="5" borderId="41" xfId="0" applyFont="1" applyFill="1" applyBorder="1" applyProtection="1"/>
    <xf numFmtId="0" fontId="3" fillId="0" borderId="3" xfId="0" applyFont="1" applyBorder="1" applyProtection="1"/>
    <xf numFmtId="0" fontId="3" fillId="3" borderId="3" xfId="0" applyFont="1" applyFill="1" applyBorder="1" applyProtection="1"/>
    <xf numFmtId="0" fontId="3" fillId="0" borderId="0" xfId="0" applyFont="1" applyFill="1" applyBorder="1" applyAlignment="1" applyProtection="1">
      <alignment vertical="center"/>
    </xf>
    <xf numFmtId="0" fontId="6" fillId="5" borderId="7" xfId="0" applyFont="1" applyFill="1" applyBorder="1" applyAlignment="1" applyProtection="1">
      <alignment horizontal="center"/>
    </xf>
    <xf numFmtId="0" fontId="3" fillId="5" borderId="7" xfId="0" applyFont="1" applyFill="1" applyBorder="1" applyAlignment="1" applyProtection="1">
      <alignment horizontal="center" vertical="center"/>
    </xf>
    <xf numFmtId="10" fontId="3" fillId="2" borderId="42" xfId="0" applyNumberFormat="1" applyFont="1" applyFill="1" applyBorder="1" applyAlignment="1" applyProtection="1">
      <alignment horizontal="center" vertical="center"/>
    </xf>
    <xf numFmtId="10" fontId="6" fillId="4" borderId="7" xfId="0" applyNumberFormat="1" applyFont="1" applyFill="1" applyBorder="1" applyAlignment="1" applyProtection="1">
      <alignment vertical="center"/>
    </xf>
    <xf numFmtId="166" fontId="6" fillId="5" borderId="38" xfId="0" applyNumberFormat="1" applyFont="1" applyFill="1" applyBorder="1" applyAlignment="1" applyProtection="1">
      <alignment horizontal="center" vertical="center"/>
    </xf>
    <xf numFmtId="0" fontId="6" fillId="5" borderId="2" xfId="0" applyFont="1" applyFill="1" applyBorder="1" applyAlignment="1" applyProtection="1">
      <alignment horizontal="center"/>
    </xf>
    <xf numFmtId="0" fontId="16" fillId="5" borderId="3" xfId="0" applyFont="1" applyFill="1" applyBorder="1" applyAlignment="1" applyProtection="1">
      <alignment horizontal="justify" wrapText="1"/>
    </xf>
    <xf numFmtId="0" fontId="6" fillId="5" borderId="8" xfId="0" applyFont="1" applyFill="1" applyBorder="1" applyAlignment="1" applyProtection="1">
      <alignment horizontal="center"/>
    </xf>
    <xf numFmtId="0" fontId="10" fillId="5" borderId="8" xfId="0" applyFont="1" applyFill="1" applyBorder="1" applyAlignment="1" applyProtection="1">
      <alignment vertical="justify"/>
    </xf>
    <xf numFmtId="0" fontId="16" fillId="5" borderId="3" xfId="0" applyFont="1" applyFill="1" applyBorder="1" applyAlignment="1" applyProtection="1">
      <alignment horizontal="justify" vertical="top" wrapText="1"/>
    </xf>
    <xf numFmtId="0" fontId="8" fillId="5" borderId="8" xfId="0" applyFont="1" applyFill="1" applyBorder="1" applyProtection="1"/>
    <xf numFmtId="0" fontId="3" fillId="3" borderId="3" xfId="0" applyFont="1" applyFill="1" applyBorder="1" applyAlignment="1" applyProtection="1">
      <alignment vertical="center"/>
    </xf>
    <xf numFmtId="0" fontId="10" fillId="3" borderId="8" xfId="0" applyFont="1" applyFill="1" applyBorder="1" applyProtection="1"/>
    <xf numFmtId="10" fontId="6" fillId="3" borderId="3" xfId="0" applyNumberFormat="1" applyFont="1" applyFill="1" applyBorder="1" applyAlignment="1" applyProtection="1">
      <alignment horizontal="center" vertical="center"/>
    </xf>
    <xf numFmtId="166" fontId="6" fillId="3" borderId="3" xfId="0" applyNumberFormat="1" applyFont="1" applyFill="1" applyBorder="1" applyAlignment="1" applyProtection="1">
      <alignment horizontal="center" vertical="center"/>
    </xf>
    <xf numFmtId="0" fontId="3" fillId="6" borderId="1" xfId="0" applyFont="1" applyFill="1" applyBorder="1" applyAlignment="1" applyProtection="1">
      <alignment vertical="center"/>
    </xf>
    <xf numFmtId="10" fontId="4" fillId="6" borderId="11" xfId="0" applyNumberFormat="1" applyFont="1" applyFill="1" applyBorder="1" applyAlignment="1" applyProtection="1">
      <alignment vertical="center"/>
    </xf>
    <xf numFmtId="10" fontId="8" fillId="6" borderId="5" xfId="0" applyNumberFormat="1" applyFont="1" applyFill="1" applyBorder="1" applyAlignment="1" applyProtection="1">
      <alignment horizontal="justify" vertical="justify" wrapText="1"/>
    </xf>
    <xf numFmtId="0" fontId="7" fillId="0" borderId="0" xfId="0" applyFont="1" applyAlignment="1" applyProtection="1">
      <alignment vertical="center"/>
    </xf>
    <xf numFmtId="0" fontId="7" fillId="0" borderId="0" xfId="0" applyFont="1" applyProtection="1"/>
    <xf numFmtId="0" fontId="3" fillId="0" borderId="3" xfId="0" applyFont="1" applyFill="1" applyBorder="1" applyAlignment="1" applyProtection="1">
      <alignment vertical="center"/>
    </xf>
    <xf numFmtId="166" fontId="6" fillId="5" borderId="13" xfId="0" applyNumberFormat="1" applyFont="1" applyFill="1" applyBorder="1" applyAlignment="1" applyProtection="1">
      <alignment horizontal="center"/>
    </xf>
    <xf numFmtId="167" fontId="3" fillId="5" borderId="5" xfId="0" applyNumberFormat="1" applyFont="1" applyFill="1" applyBorder="1" applyProtection="1"/>
    <xf numFmtId="167" fontId="3" fillId="5" borderId="6" xfId="0" applyNumberFormat="1" applyFont="1" applyFill="1" applyBorder="1" applyProtection="1"/>
    <xf numFmtId="0" fontId="4" fillId="0" borderId="24" xfId="0" applyFont="1" applyBorder="1" applyProtection="1"/>
    <xf numFmtId="0" fontId="10" fillId="0" borderId="24" xfId="0" applyFont="1" applyBorder="1" applyAlignment="1" applyProtection="1">
      <alignment horizontal="left"/>
    </xf>
    <xf numFmtId="0" fontId="3" fillId="5" borderId="31" xfId="0" applyFont="1" applyFill="1" applyBorder="1" applyAlignment="1" applyProtection="1">
      <alignment horizontal="left"/>
    </xf>
    <xf numFmtId="0" fontId="3" fillId="6" borderId="19" xfId="0" applyFont="1" applyFill="1" applyBorder="1" applyProtection="1"/>
    <xf numFmtId="167" fontId="4" fillId="6" borderId="12" xfId="0" applyNumberFormat="1" applyFont="1" applyFill="1" applyBorder="1" applyProtection="1"/>
    <xf numFmtId="10" fontId="14" fillId="6" borderId="26" xfId="0" applyNumberFormat="1" applyFont="1" applyFill="1" applyBorder="1" applyProtection="1"/>
    <xf numFmtId="0" fontId="10" fillId="6" borderId="20" xfId="0" applyFont="1" applyFill="1" applyBorder="1" applyAlignment="1" applyProtection="1">
      <alignment horizontal="left"/>
    </xf>
    <xf numFmtId="0" fontId="4" fillId="5" borderId="4" xfId="0" applyFont="1" applyFill="1" applyBorder="1" applyProtection="1"/>
    <xf numFmtId="0" fontId="3" fillId="6" borderId="19" xfId="0" applyFont="1" applyFill="1" applyBorder="1" applyAlignment="1" applyProtection="1">
      <alignment horizontal="left"/>
    </xf>
    <xf numFmtId="0" fontId="10" fillId="6" borderId="20" xfId="0" applyFont="1" applyFill="1" applyBorder="1" applyProtection="1"/>
    <xf numFmtId="167" fontId="19" fillId="2" borderId="2" xfId="0" applyNumberFormat="1" applyFont="1" applyFill="1" applyBorder="1" applyAlignment="1" applyProtection="1">
      <alignment vertical="center"/>
    </xf>
    <xf numFmtId="167" fontId="19" fillId="3" borderId="3" xfId="0" applyNumberFormat="1" applyFont="1" applyFill="1" applyBorder="1" applyAlignment="1" applyProtection="1">
      <alignment vertical="center"/>
    </xf>
    <xf numFmtId="0" fontId="8" fillId="0" borderId="38" xfId="0" applyFont="1" applyBorder="1" applyAlignment="1" applyProtection="1">
      <alignment horizontal="left"/>
    </xf>
    <xf numFmtId="0" fontId="8" fillId="0" borderId="41" xfId="0" applyFont="1" applyBorder="1" applyAlignment="1" applyProtection="1">
      <alignment horizontal="left"/>
    </xf>
    <xf numFmtId="0" fontId="8" fillId="0" borderId="32" xfId="0" applyFont="1" applyBorder="1" applyAlignment="1" applyProtection="1">
      <alignment horizontal="left"/>
    </xf>
    <xf numFmtId="10" fontId="3" fillId="0" borderId="0" xfId="0" applyNumberFormat="1" applyFont="1" applyBorder="1" applyAlignment="1" applyProtection="1">
      <alignment horizontal="left"/>
    </xf>
    <xf numFmtId="0" fontId="6"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1" xfId="0" applyFont="1" applyFill="1" applyBorder="1" applyProtection="1"/>
    <xf numFmtId="0" fontId="3" fillId="5" borderId="11" xfId="0" applyFont="1" applyFill="1" applyBorder="1" applyAlignment="1" applyProtection="1">
      <alignment horizontal="left"/>
    </xf>
    <xf numFmtId="0" fontId="3" fillId="5" borderId="8" xfId="0" applyFont="1" applyFill="1" applyBorder="1" applyAlignment="1" applyProtection="1">
      <alignment horizontal="left"/>
    </xf>
    <xf numFmtId="0" fontId="3" fillId="0" borderId="8" xfId="0" applyFont="1" applyBorder="1" applyAlignment="1" applyProtection="1">
      <alignment horizontal="center"/>
    </xf>
    <xf numFmtId="0" fontId="3" fillId="0" borderId="3" xfId="0" applyFont="1" applyBorder="1" applyAlignment="1" applyProtection="1">
      <alignment horizontal="center"/>
    </xf>
    <xf numFmtId="0" fontId="4" fillId="0" borderId="0" xfId="0" applyFont="1" applyAlignment="1" applyProtection="1">
      <alignment horizontal="center"/>
    </xf>
    <xf numFmtId="0" fontId="10" fillId="0" borderId="8" xfId="0" applyFont="1" applyBorder="1" applyProtection="1"/>
    <xf numFmtId="164" fontId="10" fillId="0" borderId="8" xfId="0" applyNumberFormat="1" applyFont="1" applyBorder="1" applyProtection="1"/>
    <xf numFmtId="10" fontId="10" fillId="0" borderId="8" xfId="0" applyNumberFormat="1" applyFont="1" applyBorder="1" applyAlignment="1" applyProtection="1">
      <alignment horizontal="justify" vertical="justify" wrapText="1"/>
    </xf>
    <xf numFmtId="0" fontId="4" fillId="0" borderId="8" xfId="0" applyFont="1" applyBorder="1" applyAlignment="1" applyProtection="1">
      <alignment shrinkToFit="1"/>
    </xf>
    <xf numFmtId="0" fontId="3" fillId="0" borderId="8" xfId="0" applyFont="1" applyBorder="1" applyProtection="1"/>
    <xf numFmtId="166" fontId="15" fillId="0" borderId="0" xfId="0" applyNumberFormat="1" applyFont="1" applyFill="1" applyBorder="1" applyProtection="1"/>
    <xf numFmtId="0" fontId="10" fillId="0" borderId="0" xfId="0" applyFont="1" applyFill="1" applyBorder="1" applyProtection="1"/>
    <xf numFmtId="0" fontId="3" fillId="0" borderId="0" xfId="0" applyFont="1" applyProtection="1"/>
    <xf numFmtId="0" fontId="4" fillId="0" borderId="0" xfId="0" applyFont="1" applyFill="1" applyBorder="1" applyProtection="1"/>
    <xf numFmtId="10" fontId="4" fillId="0" borderId="0" xfId="0" applyNumberFormat="1" applyFont="1" applyProtection="1"/>
    <xf numFmtId="0" fontId="20" fillId="0" borderId="0" xfId="0" applyFont="1"/>
    <xf numFmtId="0" fontId="2" fillId="0" borderId="0" xfId="0" applyFont="1"/>
    <xf numFmtId="0" fontId="7" fillId="9" borderId="0" xfId="0" applyFont="1" applyFill="1" applyBorder="1" applyAlignment="1" applyProtection="1">
      <alignment horizontal="center" vertical="center"/>
    </xf>
    <xf numFmtId="0" fontId="2" fillId="9" borderId="0" xfId="0" applyFont="1" applyFill="1" applyBorder="1" applyAlignment="1" applyProtection="1">
      <alignment horizontal="left" vertical="center"/>
    </xf>
    <xf numFmtId="10" fontId="10" fillId="0" borderId="3" xfId="0" applyNumberFormat="1" applyFont="1" applyBorder="1" applyAlignment="1" applyProtection="1">
      <alignment horizontal="justify" vertical="center"/>
    </xf>
    <xf numFmtId="4" fontId="7" fillId="7" borderId="20" xfId="4" applyNumberFormat="1" applyFont="1" applyFill="1" applyBorder="1" applyAlignment="1" applyProtection="1">
      <alignment horizontal="right" vertical="center" wrapText="1" indent="1"/>
    </xf>
    <xf numFmtId="4" fontId="7" fillId="9" borderId="1" xfId="0" applyNumberFormat="1" applyFont="1" applyFill="1" applyBorder="1" applyAlignment="1" applyProtection="1">
      <alignment horizontal="right" vertical="center" indent="1"/>
    </xf>
    <xf numFmtId="0" fontId="10" fillId="0" borderId="3" xfId="0" applyFont="1" applyBorder="1" applyAlignment="1" applyProtection="1">
      <alignment horizontal="justify" vertical="center"/>
    </xf>
    <xf numFmtId="10" fontId="10" fillId="9" borderId="25" xfId="0" applyNumberFormat="1" applyFont="1" applyFill="1" applyBorder="1" applyAlignment="1" applyProtection="1">
      <alignment horizontal="justify" vertical="center"/>
    </xf>
    <xf numFmtId="167" fontId="7" fillId="9" borderId="3" xfId="0" applyNumberFormat="1" applyFont="1" applyFill="1" applyBorder="1" applyAlignment="1" applyProtection="1">
      <alignment horizontal="right" vertical="center" indent="1"/>
    </xf>
    <xf numFmtId="0" fontId="10" fillId="0" borderId="3" xfId="0" applyFont="1" applyBorder="1" applyAlignment="1" applyProtection="1">
      <alignment vertical="center" wrapText="1"/>
    </xf>
    <xf numFmtId="0" fontId="7" fillId="9" borderId="0" xfId="0" applyFont="1" applyFill="1" applyBorder="1" applyAlignment="1" applyProtection="1">
      <alignment vertical="center"/>
    </xf>
    <xf numFmtId="0" fontId="21" fillId="0" borderId="0" xfId="4" applyFont="1" applyFill="1" applyBorder="1" applyAlignment="1" applyProtection="1"/>
    <xf numFmtId="0" fontId="37" fillId="9" borderId="33" xfId="0" applyFont="1" applyFill="1" applyBorder="1" applyAlignment="1" applyProtection="1">
      <alignment horizontal="center"/>
    </xf>
    <xf numFmtId="10" fontId="10" fillId="9" borderId="0" xfId="0" applyNumberFormat="1" applyFont="1" applyFill="1" applyBorder="1" applyAlignment="1" applyProtection="1">
      <alignment horizontal="justify" vertical="center"/>
    </xf>
    <xf numFmtId="0" fontId="10" fillId="0" borderId="3" xfId="0" applyFont="1" applyBorder="1" applyAlignment="1" applyProtection="1">
      <alignment vertical="center"/>
    </xf>
    <xf numFmtId="10" fontId="10" fillId="9" borderId="3" xfId="0" applyNumberFormat="1" applyFont="1" applyFill="1" applyBorder="1" applyAlignment="1" applyProtection="1">
      <alignment horizontal="justify" vertical="center"/>
    </xf>
    <xf numFmtId="0" fontId="10" fillId="9" borderId="3" xfId="0" applyFont="1" applyFill="1" applyBorder="1" applyAlignment="1" applyProtection="1">
      <alignment vertical="center"/>
    </xf>
    <xf numFmtId="0" fontId="8" fillId="9" borderId="0" xfId="0" applyFont="1" applyFill="1" applyBorder="1" applyAlignment="1" applyProtection="1">
      <alignment horizontal="center" vertical="center"/>
    </xf>
    <xf numFmtId="0" fontId="2" fillId="9" borderId="0" xfId="0" applyFont="1" applyFill="1" applyBorder="1" applyAlignment="1" applyProtection="1">
      <alignment vertical="center"/>
    </xf>
    <xf numFmtId="0" fontId="37" fillId="9" borderId="0" xfId="0" applyFont="1" applyFill="1" applyBorder="1" applyAlignment="1" applyProtection="1">
      <alignment horizontal="left"/>
    </xf>
    <xf numFmtId="167" fontId="2" fillId="9" borderId="0" xfId="0" applyNumberFormat="1" applyFont="1" applyFill="1" applyBorder="1" applyAlignment="1" applyProtection="1">
      <alignment horizontal="right" vertical="center" indent="1"/>
    </xf>
    <xf numFmtId="0" fontId="10" fillId="9" borderId="0" xfId="0" applyFont="1" applyFill="1" applyBorder="1" applyAlignment="1" applyProtection="1">
      <alignment vertical="center"/>
    </xf>
    <xf numFmtId="0" fontId="2" fillId="9" borderId="0" xfId="0" applyFont="1" applyFill="1" applyBorder="1" applyAlignment="1" applyProtection="1">
      <alignment horizontal="right" vertical="center" indent="1"/>
    </xf>
    <xf numFmtId="167" fontId="7" fillId="9" borderId="50" xfId="6" applyNumberFormat="1" applyFont="1" applyFill="1" applyBorder="1" applyAlignment="1" applyProtection="1">
      <alignment horizontal="right" vertical="center" indent="1"/>
    </xf>
    <xf numFmtId="0" fontId="1" fillId="9" borderId="0" xfId="0" applyFont="1" applyFill="1" applyBorder="1" applyAlignment="1" applyProtection="1">
      <alignment horizontal="left" vertical="center" wrapText="1"/>
    </xf>
    <xf numFmtId="0" fontId="2" fillId="9" borderId="0" xfId="0" applyFont="1" applyFill="1" applyBorder="1" applyProtection="1"/>
    <xf numFmtId="0" fontId="2" fillId="9" borderId="3" xfId="4" applyFont="1" applyFill="1" applyBorder="1" applyAlignment="1" applyProtection="1">
      <alignment horizontal="center" vertical="center" wrapText="1"/>
    </xf>
    <xf numFmtId="0" fontId="7" fillId="10" borderId="3" xfId="0" applyFont="1" applyFill="1" applyBorder="1" applyAlignment="1" applyProtection="1">
      <alignment horizontal="center" vertical="center"/>
    </xf>
    <xf numFmtId="0" fontId="29" fillId="9" borderId="0" xfId="0" applyFont="1" applyFill="1" applyBorder="1" applyProtection="1"/>
    <xf numFmtId="0" fontId="22" fillId="9" borderId="0" xfId="0" applyFont="1" applyFill="1" applyBorder="1" applyProtection="1"/>
    <xf numFmtId="0" fontId="23" fillId="0" borderId="52" xfId="0" applyFont="1" applyBorder="1" applyAlignment="1" applyProtection="1">
      <alignment horizontal="center"/>
    </xf>
    <xf numFmtId="10" fontId="23" fillId="9" borderId="0" xfId="2" applyNumberFormat="1" applyFont="1" applyFill="1" applyBorder="1" applyAlignment="1" applyProtection="1">
      <alignment horizontal="right" indent="4"/>
    </xf>
    <xf numFmtId="0" fontId="31" fillId="9" borderId="54" xfId="0" applyFont="1" applyFill="1" applyBorder="1" applyProtection="1"/>
    <xf numFmtId="0" fontId="22" fillId="9" borderId="54" xfId="0" applyFont="1" applyFill="1" applyBorder="1" applyProtection="1"/>
    <xf numFmtId="0" fontId="29" fillId="0" borderId="0" xfId="0" applyFont="1" applyBorder="1" applyProtection="1"/>
    <xf numFmtId="0" fontId="7" fillId="10" borderId="3" xfId="4" applyFont="1" applyFill="1" applyBorder="1" applyAlignment="1" applyProtection="1">
      <alignment horizontal="center" vertical="center"/>
    </xf>
    <xf numFmtId="0" fontId="2" fillId="0" borderId="0" xfId="0" applyFont="1" applyBorder="1" applyProtection="1"/>
    <xf numFmtId="0" fontId="7" fillId="10" borderId="20" xfId="4" applyFont="1" applyFill="1" applyBorder="1" applyAlignment="1" applyProtection="1">
      <alignment horizontal="center" vertical="center"/>
    </xf>
    <xf numFmtId="0" fontId="7" fillId="9" borderId="0" xfId="0" applyFont="1" applyFill="1" applyBorder="1" applyAlignment="1" applyProtection="1">
      <alignment horizontal="left" vertical="center"/>
    </xf>
    <xf numFmtId="10" fontId="10" fillId="0" borderId="0" xfId="0" applyNumberFormat="1" applyFont="1" applyBorder="1" applyAlignment="1" applyProtection="1">
      <alignment horizontal="justify" vertical="center"/>
    </xf>
    <xf numFmtId="0" fontId="3" fillId="9" borderId="0" xfId="4" applyFont="1" applyFill="1" applyBorder="1" applyAlignment="1" applyProtection="1">
      <alignment horizontal="right" vertical="center" wrapText="1"/>
    </xf>
    <xf numFmtId="0" fontId="7" fillId="9" borderId="0" xfId="0" applyFont="1" applyFill="1" applyBorder="1" applyAlignment="1" applyProtection="1">
      <alignment horizontal="left"/>
    </xf>
    <xf numFmtId="0" fontId="35" fillId="0" borderId="49" xfId="5" applyFill="1" applyBorder="1" applyAlignment="1" applyProtection="1"/>
    <xf numFmtId="0" fontId="38" fillId="5" borderId="50" xfId="6" applyFont="1" applyFill="1" applyBorder="1" applyAlignment="1" applyProtection="1">
      <alignment horizontal="left" vertical="center" wrapText="1"/>
    </xf>
    <xf numFmtId="0" fontId="7" fillId="9" borderId="48" xfId="4" applyFont="1" applyFill="1" applyBorder="1" applyAlignment="1" applyProtection="1">
      <alignment horizontal="left" vertical="center" wrapText="1"/>
    </xf>
    <xf numFmtId="0" fontId="2" fillId="0" borderId="3" xfId="0" applyFont="1" applyBorder="1" applyAlignment="1" applyProtection="1">
      <alignment vertical="center"/>
    </xf>
    <xf numFmtId="0" fontId="7" fillId="9" borderId="3" xfId="0" applyFont="1" applyFill="1" applyBorder="1" applyProtection="1"/>
    <xf numFmtId="0" fontId="2" fillId="0" borderId="3" xfId="0" applyFont="1" applyBorder="1" applyAlignment="1" applyProtection="1">
      <alignment horizontal="justify" vertical="center" wrapText="1"/>
    </xf>
    <xf numFmtId="167" fontId="2" fillId="9" borderId="7" xfId="0" applyNumberFormat="1" applyFont="1" applyFill="1" applyBorder="1" applyAlignment="1" applyProtection="1">
      <alignment horizontal="right" vertical="center" indent="1"/>
    </xf>
    <xf numFmtId="0" fontId="2" fillId="0" borderId="3" xfId="0" applyFont="1" applyBorder="1" applyAlignment="1" applyProtection="1">
      <alignment horizontal="justify" wrapText="1"/>
    </xf>
    <xf numFmtId="0" fontId="10" fillId="0" borderId="3" xfId="0" applyFont="1" applyBorder="1" applyAlignment="1" applyProtection="1">
      <alignment vertical="center" shrinkToFit="1"/>
    </xf>
    <xf numFmtId="0" fontId="2" fillId="0" borderId="3" xfId="0" applyFont="1" applyBorder="1" applyAlignment="1" applyProtection="1">
      <alignment horizontal="justify" vertical="center"/>
    </xf>
    <xf numFmtId="0" fontId="2" fillId="0" borderId="3" xfId="0" applyFont="1" applyBorder="1" applyProtection="1"/>
    <xf numFmtId="4" fontId="2" fillId="9" borderId="7" xfId="0" applyNumberFormat="1" applyFont="1" applyFill="1" applyBorder="1" applyAlignment="1" applyProtection="1">
      <alignment horizontal="right" vertical="center" indent="1"/>
    </xf>
    <xf numFmtId="0" fontId="7" fillId="0" borderId="3" xfId="0" applyFont="1" applyBorder="1" applyAlignment="1" applyProtection="1">
      <alignment vertical="center"/>
    </xf>
    <xf numFmtId="4" fontId="2" fillId="9" borderId="38" xfId="0" applyNumberFormat="1" applyFont="1" applyFill="1" applyBorder="1" applyAlignment="1" applyProtection="1">
      <alignment horizontal="right" vertical="center" indent="1"/>
    </xf>
    <xf numFmtId="0" fontId="35" fillId="0" borderId="49" xfId="5" applyFill="1" applyBorder="1" applyAlignment="1" applyProtection="1">
      <alignment horizontal="left"/>
    </xf>
    <xf numFmtId="0" fontId="2" fillId="7" borderId="3" xfId="4" applyFont="1" applyFill="1" applyBorder="1" applyAlignment="1" applyProtection="1">
      <alignment horizontal="center" vertical="center" wrapText="1"/>
    </xf>
    <xf numFmtId="0" fontId="26" fillId="9" borderId="0" xfId="0" applyFont="1" applyFill="1" applyBorder="1" applyAlignment="1" applyProtection="1">
      <alignment horizontal="left" vertical="center"/>
    </xf>
    <xf numFmtId="0" fontId="7" fillId="9" borderId="0" xfId="4" applyFont="1" applyFill="1" applyBorder="1" applyAlignment="1" applyProtection="1">
      <alignment horizontal="right" vertical="center" wrapText="1"/>
    </xf>
    <xf numFmtId="0" fontId="35" fillId="9" borderId="49" xfId="5" applyFill="1" applyBorder="1" applyAlignment="1" applyProtection="1">
      <alignment horizontal="left"/>
    </xf>
    <xf numFmtId="0" fontId="28" fillId="8" borderId="58" xfId="4" applyFont="1" applyFill="1" applyBorder="1" applyAlignment="1" applyProtection="1">
      <alignment horizontal="center" vertical="center" wrapText="1"/>
    </xf>
    <xf numFmtId="0" fontId="0" fillId="0" borderId="59" xfId="0" applyBorder="1"/>
    <xf numFmtId="0" fontId="0" fillId="0" borderId="0" xfId="0" applyBorder="1"/>
    <xf numFmtId="0" fontId="7" fillId="9" borderId="0" xfId="4" applyFont="1" applyFill="1" applyBorder="1" applyAlignment="1" applyProtection="1">
      <alignment horizontal="right" vertical="center"/>
    </xf>
    <xf numFmtId="0" fontId="29" fillId="9" borderId="33" xfId="4" applyFont="1" applyFill="1" applyBorder="1" applyAlignment="1" applyProtection="1">
      <alignment vertical="center" wrapText="1"/>
    </xf>
    <xf numFmtId="0" fontId="42" fillId="9" borderId="33" xfId="4" applyFont="1" applyFill="1" applyBorder="1" applyAlignment="1" applyProtection="1">
      <alignment vertical="center" wrapText="1"/>
    </xf>
    <xf numFmtId="0" fontId="7" fillId="9" borderId="33" xfId="4" applyFont="1" applyFill="1" applyBorder="1" applyAlignment="1" applyProtection="1">
      <alignment horizontal="center" vertical="center" wrapText="1"/>
    </xf>
    <xf numFmtId="0" fontId="2" fillId="9" borderId="33" xfId="4" applyFont="1" applyFill="1" applyBorder="1" applyAlignment="1" applyProtection="1">
      <alignment horizontal="center" vertical="center" wrapText="1"/>
    </xf>
    <xf numFmtId="0" fontId="2" fillId="9" borderId="3" xfId="4" applyFont="1" applyFill="1" applyBorder="1" applyAlignment="1" applyProtection="1">
      <alignment vertical="center" wrapText="1"/>
    </xf>
    <xf numFmtId="0" fontId="2" fillId="8" borderId="3" xfId="4" applyFont="1" applyFill="1" applyBorder="1" applyAlignment="1" applyProtection="1">
      <alignment vertical="center" wrapText="1"/>
    </xf>
    <xf numFmtId="0" fontId="2" fillId="9" borderId="3" xfId="0" applyFont="1" applyFill="1" applyBorder="1" applyAlignment="1" applyProtection="1">
      <alignment vertical="center"/>
    </xf>
    <xf numFmtId="0" fontId="2" fillId="9" borderId="3" xfId="0" applyFont="1" applyFill="1" applyBorder="1" applyAlignment="1" applyProtection="1">
      <alignment horizontal="justify" wrapText="1"/>
    </xf>
    <xf numFmtId="0" fontId="33" fillId="9" borderId="0" xfId="4" applyFont="1" applyFill="1" applyBorder="1" applyAlignment="1" applyProtection="1">
      <alignment horizontal="center" vertical="center"/>
    </xf>
    <xf numFmtId="0" fontId="28" fillId="8" borderId="3" xfId="4" applyFont="1" applyFill="1" applyBorder="1" applyAlignment="1" applyProtection="1">
      <alignment horizontal="center" vertical="center" wrapText="1"/>
    </xf>
    <xf numFmtId="167" fontId="2" fillId="9" borderId="3" xfId="0" applyNumberFormat="1" applyFont="1" applyFill="1" applyBorder="1" applyAlignment="1" applyProtection="1">
      <alignment horizontal="right" vertical="center" indent="1"/>
    </xf>
    <xf numFmtId="2" fontId="2" fillId="9" borderId="3" xfId="0" applyNumberFormat="1" applyFont="1" applyFill="1" applyBorder="1" applyAlignment="1" applyProtection="1">
      <alignment horizontal="right" vertical="center" indent="1"/>
    </xf>
    <xf numFmtId="4" fontId="2" fillId="9" borderId="33" xfId="0" applyNumberFormat="1" applyFont="1" applyFill="1" applyBorder="1" applyAlignment="1" applyProtection="1">
      <alignment horizontal="right" vertical="center" indent="2"/>
    </xf>
    <xf numFmtId="4" fontId="2" fillId="9" borderId="33" xfId="4" applyNumberFormat="1" applyFont="1" applyFill="1" applyBorder="1" applyAlignment="1" applyProtection="1">
      <alignment horizontal="right" vertical="center" wrapText="1" indent="2"/>
    </xf>
    <xf numFmtId="0" fontId="2" fillId="9" borderId="0" xfId="4" applyFont="1" applyFill="1" applyBorder="1" applyAlignment="1" applyProtection="1">
      <alignment vertical="center" wrapText="1"/>
    </xf>
    <xf numFmtId="0" fontId="7" fillId="9" borderId="61" xfId="0" applyFont="1" applyFill="1" applyBorder="1" applyAlignment="1" applyProtection="1">
      <alignment horizontal="center" vertical="center" wrapText="1"/>
    </xf>
    <xf numFmtId="0" fontId="0" fillId="9" borderId="0" xfId="0" applyFill="1" applyBorder="1" applyAlignment="1">
      <alignment wrapText="1"/>
    </xf>
    <xf numFmtId="0" fontId="31" fillId="9" borderId="57" xfId="4" applyFont="1" applyFill="1" applyBorder="1" applyAlignment="1" applyProtection="1">
      <alignment vertical="center" wrapText="1"/>
    </xf>
    <xf numFmtId="4" fontId="31" fillId="9" borderId="57" xfId="4" applyNumberFormat="1" applyFont="1" applyFill="1" applyBorder="1" applyAlignment="1">
      <alignment horizontal="right" vertical="center" wrapText="1"/>
    </xf>
    <xf numFmtId="4" fontId="31" fillId="9" borderId="57" xfId="4" applyNumberFormat="1" applyFont="1" applyFill="1" applyBorder="1" applyAlignment="1" applyProtection="1">
      <alignment horizontal="right" vertical="center" wrapText="1"/>
    </xf>
    <xf numFmtId="168" fontId="2" fillId="9" borderId="3" xfId="7" applyNumberFormat="1" applyFont="1" applyFill="1" applyBorder="1" applyAlignment="1" applyProtection="1">
      <alignment horizontal="center" vertical="center" wrapText="1"/>
    </xf>
    <xf numFmtId="168" fontId="2" fillId="9" borderId="0" xfId="7" applyNumberFormat="1" applyFont="1" applyFill="1" applyBorder="1" applyAlignment="1" applyProtection="1">
      <alignment horizontal="center" vertical="center" wrapText="1"/>
    </xf>
    <xf numFmtId="0" fontId="28" fillId="8" borderId="3" xfId="4" applyFont="1" applyFill="1" applyBorder="1" applyAlignment="1" applyProtection="1">
      <alignment vertical="center" wrapText="1"/>
    </xf>
    <xf numFmtId="0" fontId="2" fillId="0" borderId="3" xfId="0" applyFont="1" applyBorder="1" applyAlignment="1">
      <alignment vertical="center" wrapText="1"/>
    </xf>
    <xf numFmtId="0" fontId="0" fillId="0" borderId="0" xfId="0" applyBorder="1" applyAlignment="1">
      <alignment wrapText="1"/>
    </xf>
    <xf numFmtId="0" fontId="0" fillId="0" borderId="60" xfId="0" applyBorder="1" applyAlignment="1">
      <alignment wrapText="1"/>
    </xf>
    <xf numFmtId="0" fontId="0" fillId="0" borderId="8" xfId="0" applyBorder="1" applyAlignment="1">
      <alignment horizontal="center" vertical="center" wrapText="1"/>
    </xf>
    <xf numFmtId="0" fontId="0" fillId="8" borderId="8" xfId="0" applyFill="1" applyBorder="1" applyAlignment="1">
      <alignment horizontal="center" vertical="center" wrapText="1"/>
    </xf>
    <xf numFmtId="0" fontId="2" fillId="8" borderId="3" xfId="0" applyFont="1" applyFill="1" applyBorder="1" applyAlignment="1">
      <alignment vertical="center" wrapText="1"/>
    </xf>
    <xf numFmtId="0" fontId="0" fillId="9" borderId="0" xfId="0" applyFill="1" applyBorder="1" applyAlignment="1">
      <alignment horizontal="center" vertical="center" wrapText="1"/>
    </xf>
    <xf numFmtId="0" fontId="28" fillId="8" borderId="58" xfId="4" applyFont="1" applyFill="1" applyBorder="1" applyAlignment="1" applyProtection="1">
      <alignment vertical="center" wrapText="1"/>
    </xf>
    <xf numFmtId="4" fontId="2" fillId="8" borderId="8" xfId="7" applyNumberFormat="1" applyFont="1" applyFill="1" applyBorder="1" applyAlignment="1" applyProtection="1">
      <alignment horizontal="right" vertical="center" wrapText="1" indent="1"/>
    </xf>
    <xf numFmtId="4" fontId="2" fillId="9" borderId="8" xfId="7" applyNumberFormat="1" applyFont="1" applyFill="1" applyBorder="1" applyAlignment="1" applyProtection="1">
      <alignment horizontal="right" vertical="center" wrapText="1" indent="1"/>
    </xf>
    <xf numFmtId="4" fontId="2" fillId="9" borderId="0" xfId="1" applyNumberFormat="1" applyFont="1" applyFill="1" applyBorder="1" applyAlignment="1" applyProtection="1">
      <alignment horizontal="right" vertical="center" wrapText="1" indent="1"/>
    </xf>
    <xf numFmtId="4" fontId="7" fillId="7" borderId="3" xfId="7" applyNumberFormat="1" applyFont="1" applyFill="1" applyBorder="1" applyAlignment="1" applyProtection="1">
      <alignment horizontal="right" vertical="center" wrapText="1" indent="1"/>
    </xf>
    <xf numFmtId="2" fontId="0" fillId="8" borderId="3" xfId="0" applyNumberFormat="1" applyFill="1" applyBorder="1" applyAlignment="1">
      <alignment horizontal="right" vertical="center" wrapText="1" indent="1"/>
    </xf>
    <xf numFmtId="2" fontId="0" fillId="9" borderId="0" xfId="0" applyNumberFormat="1" applyFill="1" applyBorder="1" applyAlignment="1">
      <alignment horizontal="right" vertical="center" wrapText="1" indent="1"/>
    </xf>
    <xf numFmtId="2" fontId="2" fillId="0" borderId="3" xfId="0" applyNumberFormat="1" applyFont="1" applyBorder="1" applyAlignment="1">
      <alignment horizontal="right" vertical="center" wrapText="1" indent="1"/>
    </xf>
    <xf numFmtId="4" fontId="2" fillId="9" borderId="0" xfId="7" applyNumberFormat="1" applyFont="1" applyFill="1" applyBorder="1" applyAlignment="1" applyProtection="1">
      <alignment vertical="center" wrapText="1"/>
    </xf>
    <xf numFmtId="4" fontId="2" fillId="9" borderId="0" xfId="7" applyNumberFormat="1" applyFont="1" applyFill="1" applyBorder="1" applyAlignment="1" applyProtection="1">
      <alignment horizontal="right" vertical="center" wrapText="1" indent="1"/>
    </xf>
    <xf numFmtId="0" fontId="44" fillId="0" borderId="0" xfId="0" applyFont="1" applyFill="1" applyBorder="1" applyProtection="1"/>
    <xf numFmtId="0" fontId="44" fillId="0" borderId="0" xfId="0" applyFont="1" applyFill="1" applyAlignment="1" applyProtection="1"/>
    <xf numFmtId="0" fontId="44" fillId="0" borderId="0" xfId="0" applyFont="1" applyFill="1" applyProtection="1"/>
    <xf numFmtId="0" fontId="44" fillId="0" borderId="0" xfId="0" applyFont="1" applyFill="1" applyAlignment="1" applyProtection="1">
      <alignment horizontal="right"/>
    </xf>
    <xf numFmtId="10" fontId="2" fillId="9" borderId="3" xfId="0" applyNumberFormat="1" applyFont="1" applyFill="1" applyBorder="1" applyAlignment="1" applyProtection="1">
      <alignment horizontal="center"/>
    </xf>
    <xf numFmtId="0" fontId="2" fillId="0" borderId="7" xfId="0" applyFont="1" applyFill="1" applyBorder="1" applyAlignment="1" applyProtection="1">
      <alignment horizontal="left" vertical="center" wrapText="1"/>
    </xf>
    <xf numFmtId="0" fontId="2" fillId="9" borderId="0" xfId="0" applyFont="1" applyFill="1" applyBorder="1"/>
    <xf numFmtId="0" fontId="44" fillId="9" borderId="0" xfId="0" applyFont="1" applyFill="1" applyBorder="1" applyAlignment="1" applyProtection="1">
      <alignment horizontal="right"/>
    </xf>
    <xf numFmtId="0" fontId="2" fillId="9" borderId="33" xfId="0" applyFont="1" applyFill="1" applyBorder="1" applyAlignment="1" applyProtection="1">
      <alignment horizontal="left" vertical="center" wrapText="1"/>
    </xf>
    <xf numFmtId="2" fontId="2" fillId="9" borderId="33" xfId="0" applyNumberFormat="1" applyFont="1" applyFill="1" applyBorder="1" applyAlignment="1" applyProtection="1">
      <alignment horizontal="right" vertical="center" indent="2"/>
    </xf>
    <xf numFmtId="0" fontId="2" fillId="0" borderId="0" xfId="0" applyFont="1" applyProtection="1"/>
    <xf numFmtId="0" fontId="2" fillId="9" borderId="0" xfId="0" applyFont="1" applyFill="1"/>
    <xf numFmtId="0" fontId="2" fillId="9" borderId="0" xfId="0" applyFont="1" applyFill="1" applyProtection="1"/>
    <xf numFmtId="0" fontId="7" fillId="7" borderId="46" xfId="4" applyFont="1" applyFill="1" applyBorder="1" applyAlignment="1" applyProtection="1">
      <alignment horizontal="center" vertical="center" wrapText="1"/>
    </xf>
    <xf numFmtId="0" fontId="2" fillId="8" borderId="7" xfId="0" applyFont="1" applyFill="1" applyBorder="1" applyAlignment="1" applyProtection="1">
      <alignment horizontal="left" vertical="center" wrapText="1"/>
    </xf>
    <xf numFmtId="0" fontId="7" fillId="0" borderId="7" xfId="0" applyFont="1" applyFill="1" applyBorder="1" applyAlignment="1" applyProtection="1">
      <alignment horizontal="center" vertical="center"/>
    </xf>
    <xf numFmtId="0" fontId="7" fillId="8" borderId="7" xfId="0" applyFont="1" applyFill="1" applyBorder="1" applyAlignment="1" applyProtection="1">
      <alignment horizontal="center" vertical="center"/>
    </xf>
    <xf numFmtId="0" fontId="7" fillId="9" borderId="33" xfId="0" applyFont="1" applyFill="1" applyBorder="1" applyAlignment="1" applyProtection="1">
      <alignment horizontal="center" vertical="center"/>
    </xf>
    <xf numFmtId="4" fontId="2" fillId="0" borderId="0" xfId="0" applyNumberFormat="1" applyFont="1" applyFill="1" applyBorder="1" applyAlignment="1" applyProtection="1">
      <alignment horizontal="center" vertical="center"/>
    </xf>
    <xf numFmtId="4" fontId="7" fillId="0" borderId="0" xfId="4" applyNumberFormat="1" applyFont="1" applyFill="1" applyBorder="1" applyAlignment="1" applyProtection="1">
      <alignment horizontal="right" vertical="center" wrapText="1" indent="2"/>
    </xf>
    <xf numFmtId="4" fontId="2" fillId="0" borderId="0" xfId="4" applyNumberFormat="1" applyFont="1" applyFill="1" applyBorder="1" applyAlignment="1" applyProtection="1">
      <alignment horizontal="right" vertical="center" wrapText="1" indent="2"/>
    </xf>
    <xf numFmtId="0" fontId="44" fillId="0" borderId="0" xfId="0" applyFont="1" applyFill="1" applyBorder="1" applyAlignment="1" applyProtection="1">
      <alignment horizontal="right"/>
    </xf>
    <xf numFmtId="0" fontId="45" fillId="0" borderId="0" xfId="0" applyFont="1" applyFill="1" applyBorder="1" applyAlignment="1" applyProtection="1">
      <alignment horizontal="right"/>
    </xf>
    <xf numFmtId="2" fontId="2" fillId="0" borderId="0" xfId="0" applyNumberFormat="1" applyFont="1" applyFill="1" applyBorder="1" applyAlignment="1" applyProtection="1">
      <alignment horizontal="right" vertical="center" indent="2"/>
    </xf>
    <xf numFmtId="0" fontId="2" fillId="0" borderId="0" xfId="0" applyFont="1" applyFill="1" applyBorder="1"/>
    <xf numFmtId="2" fontId="2" fillId="0" borderId="0" xfId="0" applyNumberFormat="1"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2" fillId="0" borderId="3" xfId="0" applyFont="1" applyFill="1" applyBorder="1" applyAlignment="1" applyProtection="1">
      <alignment horizontal="left" vertical="center" wrapText="1"/>
    </xf>
    <xf numFmtId="0" fontId="46" fillId="0" borderId="57" xfId="5" applyFont="1" applyFill="1" applyBorder="1" applyAlignment="1" applyProtection="1">
      <alignment horizontal="left"/>
    </xf>
    <xf numFmtId="4" fontId="46" fillId="0" borderId="57" xfId="5" applyNumberFormat="1" applyFont="1" applyFill="1" applyBorder="1" applyAlignment="1" applyProtection="1">
      <alignment horizontal="left"/>
    </xf>
    <xf numFmtId="2" fontId="46" fillId="0" borderId="57" xfId="5" applyNumberFormat="1" applyFont="1" applyFill="1" applyBorder="1" applyAlignment="1" applyProtection="1">
      <alignment horizontal="left"/>
    </xf>
    <xf numFmtId="0" fontId="2" fillId="0" borderId="0" xfId="0" applyFont="1" applyFill="1" applyBorder="1" applyAlignment="1"/>
    <xf numFmtId="0" fontId="46" fillId="0" borderId="0" xfId="5" applyFont="1" applyFill="1" applyBorder="1" applyAlignment="1" applyProtection="1">
      <alignment horizontal="left"/>
    </xf>
    <xf numFmtId="4" fontId="46" fillId="0" borderId="0" xfId="5" applyNumberFormat="1" applyFont="1" applyFill="1" applyBorder="1" applyAlignment="1" applyProtection="1">
      <alignment horizontal="left"/>
    </xf>
    <xf numFmtId="2" fontId="46" fillId="0" borderId="0" xfId="5" applyNumberFormat="1" applyFont="1" applyFill="1" applyBorder="1" applyAlignment="1" applyProtection="1">
      <alignment horizontal="left"/>
    </xf>
    <xf numFmtId="0" fontId="7" fillId="7" borderId="46" xfId="4" applyFont="1" applyFill="1" applyBorder="1" applyAlignment="1" applyProtection="1">
      <alignment horizontal="center" vertical="center" wrapText="1"/>
    </xf>
    <xf numFmtId="0" fontId="33" fillId="9" borderId="0" xfId="4" applyFont="1" applyFill="1" applyBorder="1" applyAlignment="1" applyProtection="1">
      <alignment horizontal="center" vertical="center"/>
    </xf>
    <xf numFmtId="0" fontId="2" fillId="9" borderId="0" xfId="4" applyFont="1" applyFill="1" applyBorder="1" applyAlignment="1" applyProtection="1">
      <alignment horizontal="center" vertical="center" wrapText="1"/>
    </xf>
    <xf numFmtId="0" fontId="2" fillId="9" borderId="0" xfId="0" applyFont="1" applyFill="1" applyBorder="1" applyAlignment="1" applyProtection="1">
      <alignment horizontal="left" vertical="center" wrapText="1"/>
    </xf>
    <xf numFmtId="170" fontId="2" fillId="0" borderId="0" xfId="0" applyNumberFormat="1" applyFont="1" applyFill="1" applyBorder="1" applyAlignment="1" applyProtection="1">
      <alignment horizontal="right" vertical="center" indent="1"/>
    </xf>
    <xf numFmtId="1" fontId="2" fillId="0" borderId="3" xfId="0" applyNumberFormat="1" applyFont="1" applyFill="1" applyBorder="1" applyAlignment="1" applyProtection="1">
      <alignment horizontal="center" vertical="center"/>
    </xf>
    <xf numFmtId="1" fontId="2" fillId="8" borderId="3" xfId="0" applyNumberFormat="1" applyFont="1" applyFill="1" applyBorder="1" applyAlignment="1" applyProtection="1">
      <alignment horizontal="center" vertical="center"/>
    </xf>
    <xf numFmtId="49" fontId="2" fillId="0" borderId="3" xfId="0" applyNumberFormat="1" applyFont="1" applyFill="1" applyBorder="1" applyAlignment="1" applyProtection="1">
      <alignment horizontal="left" vertical="center"/>
    </xf>
    <xf numFmtId="0" fontId="2" fillId="8" borderId="0" xfId="0" applyFont="1" applyFill="1" applyBorder="1" applyAlignment="1">
      <alignment horizontal="center"/>
    </xf>
    <xf numFmtId="0" fontId="45" fillId="8" borderId="0" xfId="0" applyFont="1" applyFill="1" applyBorder="1" applyAlignment="1" applyProtection="1">
      <alignment horizontal="right"/>
    </xf>
    <xf numFmtId="1" fontId="2" fillId="9" borderId="0" xfId="0" applyNumberFormat="1" applyFont="1" applyFill="1" applyBorder="1" applyAlignment="1" applyProtection="1">
      <alignment horizontal="center" vertical="center"/>
    </xf>
    <xf numFmtId="2" fontId="2" fillId="9" borderId="0" xfId="4" applyNumberFormat="1" applyFont="1" applyFill="1" applyBorder="1" applyAlignment="1" applyProtection="1">
      <alignment horizontal="center" vertical="center" wrapText="1"/>
    </xf>
    <xf numFmtId="0" fontId="7" fillId="8" borderId="3" xfId="0" applyFont="1" applyFill="1" applyBorder="1" applyAlignment="1" applyProtection="1">
      <alignment horizontal="center" vertical="center"/>
    </xf>
    <xf numFmtId="0" fontId="2" fillId="8" borderId="3" xfId="0" applyFont="1" applyFill="1" applyBorder="1" applyAlignment="1" applyProtection="1">
      <alignment horizontal="left" vertical="center" wrapText="1"/>
    </xf>
    <xf numFmtId="0" fontId="7" fillId="7" borderId="41" xfId="4" applyFont="1" applyFill="1" applyBorder="1" applyAlignment="1" applyProtection="1">
      <alignment horizontal="center" vertical="center" wrapText="1"/>
    </xf>
    <xf numFmtId="2" fontId="46" fillId="0" borderId="41" xfId="5" applyNumberFormat="1" applyFont="1" applyFill="1" applyBorder="1" applyAlignment="1" applyProtection="1">
      <alignment horizontal="left"/>
    </xf>
    <xf numFmtId="0" fontId="2" fillId="0" borderId="0" xfId="0" applyFont="1" applyFill="1" applyBorder="1" applyAlignment="1" applyProtection="1">
      <alignment horizontal="left" vertical="center" wrapText="1"/>
    </xf>
    <xf numFmtId="4" fontId="2" fillId="0" borderId="0" xfId="0" applyNumberFormat="1" applyFont="1" applyFill="1" applyBorder="1" applyAlignment="1" applyProtection="1">
      <alignment horizontal="right" vertical="center" indent="2"/>
    </xf>
    <xf numFmtId="4" fontId="7" fillId="0" borderId="0" xfId="0" applyNumberFormat="1" applyFont="1" applyFill="1" applyBorder="1" applyAlignment="1" applyProtection="1">
      <alignment horizontal="right" vertical="center" indent="2"/>
    </xf>
    <xf numFmtId="2" fontId="2" fillId="9" borderId="0" xfId="0" applyNumberFormat="1" applyFont="1" applyFill="1" applyBorder="1" applyAlignment="1" applyProtection="1">
      <alignment horizontal="right" vertical="center" indent="2"/>
    </xf>
    <xf numFmtId="4" fontId="2" fillId="9" borderId="0" xfId="4" applyNumberFormat="1" applyFont="1" applyFill="1" applyBorder="1" applyAlignment="1" applyProtection="1">
      <alignment horizontal="right" vertical="center" wrapText="1" indent="2"/>
    </xf>
    <xf numFmtId="170" fontId="2" fillId="0" borderId="0" xfId="4" applyNumberFormat="1" applyFont="1" applyFill="1" applyBorder="1" applyAlignment="1" applyProtection="1">
      <alignment horizontal="right" vertical="center" wrapText="1" indent="1"/>
    </xf>
    <xf numFmtId="0" fontId="10" fillId="0" borderId="0" xfId="0" applyFont="1" applyFill="1" applyBorder="1" applyAlignment="1" applyProtection="1">
      <alignment horizontal="left" vertical="center"/>
    </xf>
    <xf numFmtId="4" fontId="2" fillId="9" borderId="0" xfId="0" applyNumberFormat="1" applyFont="1" applyFill="1" applyBorder="1" applyAlignment="1" applyProtection="1">
      <alignment horizontal="right" vertical="center" indent="2"/>
    </xf>
    <xf numFmtId="4" fontId="7" fillId="9" borderId="0" xfId="7" applyNumberFormat="1" applyFont="1" applyFill="1" applyBorder="1" applyAlignment="1" applyProtection="1">
      <alignment horizontal="right" vertical="center" wrapText="1" indent="1"/>
    </xf>
    <xf numFmtId="4" fontId="31" fillId="9" borderId="57" xfId="4" applyNumberFormat="1" applyFont="1" applyFill="1" applyBorder="1" applyAlignment="1" applyProtection="1">
      <alignment horizontal="right" wrapText="1"/>
    </xf>
    <xf numFmtId="4" fontId="31" fillId="9" borderId="57" xfId="4" applyNumberFormat="1" applyFont="1" applyFill="1" applyBorder="1" applyAlignment="1">
      <alignment horizontal="right" wrapText="1"/>
    </xf>
    <xf numFmtId="0" fontId="2" fillId="9" borderId="9" xfId="4" applyFont="1" applyFill="1" applyBorder="1" applyAlignment="1" applyProtection="1">
      <alignment horizontal="left" vertical="center" wrapText="1"/>
    </xf>
    <xf numFmtId="0" fontId="2" fillId="9" borderId="0" xfId="0" applyFont="1" applyFill="1" applyBorder="1" applyAlignment="1">
      <alignment vertical="center" wrapText="1"/>
    </xf>
    <xf numFmtId="2" fontId="2" fillId="9" borderId="0" xfId="0" applyNumberFormat="1" applyFont="1" applyFill="1" applyBorder="1" applyAlignment="1">
      <alignment horizontal="right" vertical="center" wrapText="1" indent="1"/>
    </xf>
    <xf numFmtId="0" fontId="31" fillId="9" borderId="57" xfId="4" applyFont="1" applyFill="1" applyBorder="1" applyAlignment="1" applyProtection="1">
      <alignment wrapText="1"/>
    </xf>
    <xf numFmtId="0" fontId="7" fillId="0" borderId="0" xfId="0" applyFont="1" applyFill="1" applyBorder="1" applyAlignment="1" applyProtection="1">
      <alignment horizontal="right"/>
    </xf>
    <xf numFmtId="0" fontId="7" fillId="7" borderId="46" xfId="4" applyFont="1" applyFill="1" applyBorder="1" applyAlignment="1" applyProtection="1">
      <alignment horizontal="center" vertical="center" wrapText="1"/>
    </xf>
    <xf numFmtId="4" fontId="2" fillId="9" borderId="0" xfId="0" applyNumberFormat="1" applyFont="1" applyFill="1" applyBorder="1" applyAlignment="1" applyProtection="1">
      <alignment horizontal="left" vertical="center"/>
    </xf>
    <xf numFmtId="49" fontId="2" fillId="9" borderId="0" xfId="0" applyNumberFormat="1" applyFont="1" applyFill="1" applyBorder="1" applyAlignment="1" applyProtection="1">
      <alignment horizontal="left" vertical="center"/>
    </xf>
    <xf numFmtId="2" fontId="2" fillId="9" borderId="0" xfId="0" applyNumberFormat="1" applyFont="1" applyFill="1" applyBorder="1" applyAlignment="1" applyProtection="1">
      <alignment horizontal="left" vertical="center"/>
    </xf>
    <xf numFmtId="4" fontId="7" fillId="9" borderId="0" xfId="4" applyNumberFormat="1" applyFont="1" applyFill="1" applyBorder="1" applyAlignment="1" applyProtection="1">
      <alignment horizontal="right" vertical="center" wrapText="1" indent="2"/>
    </xf>
    <xf numFmtId="0" fontId="45" fillId="9" borderId="0" xfId="0" applyFont="1" applyFill="1" applyBorder="1" applyAlignment="1" applyProtection="1">
      <alignment horizontal="right"/>
    </xf>
    <xf numFmtId="0" fontId="2" fillId="9" borderId="0" xfId="0" applyFont="1" applyFill="1" applyBorder="1" applyAlignment="1">
      <alignment horizontal="center"/>
    </xf>
    <xf numFmtId="2" fontId="47" fillId="0" borderId="63" xfId="5" applyNumberFormat="1" applyFont="1" applyFill="1" applyBorder="1" applyAlignment="1" applyProtection="1">
      <alignment horizontal="left"/>
    </xf>
    <xf numFmtId="4" fontId="47" fillId="0" borderId="63" xfId="5" applyNumberFormat="1" applyFont="1" applyFill="1" applyBorder="1" applyAlignment="1" applyProtection="1">
      <alignment horizontal="left"/>
    </xf>
    <xf numFmtId="0" fontId="47" fillId="0" borderId="63" xfId="0" applyFont="1" applyFill="1" applyBorder="1" applyAlignment="1" applyProtection="1">
      <alignment horizontal="right"/>
    </xf>
    <xf numFmtId="0" fontId="48" fillId="0" borderId="63" xfId="0" applyFont="1" applyFill="1" applyBorder="1" applyAlignment="1"/>
    <xf numFmtId="1" fontId="2" fillId="12" borderId="3" xfId="0" applyNumberFormat="1" applyFont="1" applyFill="1" applyBorder="1" applyAlignment="1" applyProtection="1">
      <alignment horizontal="center" vertical="center"/>
    </xf>
    <xf numFmtId="49" fontId="2" fillId="12" borderId="3" xfId="0" applyNumberFormat="1" applyFont="1" applyFill="1" applyBorder="1" applyAlignment="1" applyProtection="1">
      <alignment horizontal="left" vertical="center"/>
    </xf>
    <xf numFmtId="4" fontId="2" fillId="9" borderId="62" xfId="4" applyNumberFormat="1" applyFont="1" applyFill="1" applyBorder="1" applyAlignment="1" applyProtection="1">
      <alignment horizontal="right" vertical="center" wrapText="1" indent="1"/>
    </xf>
    <xf numFmtId="170" fontId="7" fillId="7" borderId="2" xfId="0" applyNumberFormat="1" applyFont="1" applyFill="1" applyBorder="1" applyAlignment="1" applyProtection="1">
      <alignment horizontal="right"/>
    </xf>
    <xf numFmtId="4" fontId="2" fillId="0" borderId="3" xfId="0" applyNumberFormat="1" applyFont="1" applyFill="1" applyBorder="1" applyAlignment="1" applyProtection="1">
      <alignment vertical="center"/>
    </xf>
    <xf numFmtId="4" fontId="2" fillId="12" borderId="3" xfId="0" applyNumberFormat="1" applyFont="1" applyFill="1" applyBorder="1" applyAlignment="1" applyProtection="1">
      <alignment vertical="center"/>
    </xf>
    <xf numFmtId="170" fontId="2" fillId="0" borderId="3" xfId="0" applyNumberFormat="1" applyFont="1" applyFill="1" applyBorder="1" applyAlignment="1" applyProtection="1">
      <alignment horizontal="right" vertical="center"/>
    </xf>
    <xf numFmtId="170" fontId="2" fillId="8" borderId="3" xfId="0" applyNumberFormat="1" applyFont="1" applyFill="1" applyBorder="1" applyAlignment="1" applyProtection="1">
      <alignment horizontal="right" vertical="center"/>
    </xf>
    <xf numFmtId="0" fontId="31" fillId="9" borderId="57" xfId="4" applyFont="1" applyFill="1" applyBorder="1" applyAlignment="1" applyProtection="1"/>
    <xf numFmtId="0" fontId="2" fillId="0" borderId="0" xfId="0" applyFont="1" applyBorder="1" applyAlignment="1"/>
    <xf numFmtId="0" fontId="2" fillId="0" borderId="0" xfId="0" applyFont="1" applyBorder="1"/>
    <xf numFmtId="0" fontId="2" fillId="8" borderId="3" xfId="4" applyFont="1" applyFill="1" applyBorder="1" applyAlignment="1" applyProtection="1">
      <alignment horizontal="center" vertical="center" wrapText="1"/>
    </xf>
    <xf numFmtId="168" fontId="2" fillId="8" borderId="3" xfId="7" applyNumberFormat="1" applyFont="1" applyFill="1" applyBorder="1" applyAlignment="1" applyProtection="1">
      <alignment horizontal="center" vertical="center" wrapText="1"/>
    </xf>
    <xf numFmtId="2" fontId="0" fillId="9" borderId="3" xfId="0" applyNumberFormat="1" applyFill="1" applyBorder="1" applyAlignment="1">
      <alignment horizontal="right" vertical="center" wrapText="1" indent="1"/>
    </xf>
    <xf numFmtId="0" fontId="40" fillId="9" borderId="0" xfId="0" applyFont="1" applyFill="1" applyBorder="1" applyProtection="1"/>
    <xf numFmtId="0" fontId="2" fillId="9" borderId="64" xfId="4" applyFont="1" applyFill="1" applyBorder="1" applyAlignment="1" applyProtection="1">
      <alignment horizontal="left" vertical="center" wrapText="1"/>
    </xf>
    <xf numFmtId="49" fontId="2" fillId="0" borderId="3" xfId="0" applyNumberFormat="1" applyFont="1" applyFill="1" applyBorder="1" applyAlignment="1" applyProtection="1">
      <alignment horizontal="left" vertical="center"/>
    </xf>
    <xf numFmtId="49" fontId="2" fillId="12" borderId="3" xfId="0" applyNumberFormat="1" applyFont="1" applyFill="1" applyBorder="1" applyAlignment="1" applyProtection="1">
      <alignment horizontal="left" vertical="center"/>
    </xf>
    <xf numFmtId="4" fontId="2" fillId="12" borderId="3" xfId="0" applyNumberFormat="1" applyFont="1" applyFill="1" applyBorder="1" applyAlignment="1" applyProtection="1">
      <alignment vertical="center"/>
    </xf>
    <xf numFmtId="1" fontId="2" fillId="0" borderId="3" xfId="0" applyNumberFormat="1" applyFont="1" applyFill="1" applyBorder="1" applyAlignment="1" applyProtection="1">
      <alignment horizontal="center" vertical="center"/>
    </xf>
    <xf numFmtId="1" fontId="2" fillId="12" borderId="3" xfId="0" applyNumberFormat="1" applyFont="1" applyFill="1" applyBorder="1" applyAlignment="1" applyProtection="1">
      <alignment horizontal="center" vertical="center"/>
    </xf>
    <xf numFmtId="4" fontId="2" fillId="0" borderId="3" xfId="0" applyNumberFormat="1" applyFont="1" applyFill="1" applyBorder="1" applyAlignment="1" applyProtection="1">
      <alignment vertical="center"/>
    </xf>
    <xf numFmtId="0" fontId="2" fillId="9" borderId="0" xfId="4" applyFont="1" applyFill="1" applyBorder="1" applyAlignment="1" applyProtection="1">
      <alignment horizontal="center" vertical="center" wrapText="1"/>
    </xf>
    <xf numFmtId="1" fontId="2" fillId="9" borderId="3" xfId="0" applyNumberFormat="1" applyFont="1" applyFill="1" applyBorder="1" applyAlignment="1" applyProtection="1">
      <alignment horizontal="center" vertical="center"/>
    </xf>
    <xf numFmtId="1" fontId="7" fillId="9" borderId="3" xfId="0" applyNumberFormat="1" applyFont="1" applyFill="1" applyBorder="1" applyAlignment="1" applyProtection="1">
      <alignment horizontal="center" vertical="center"/>
    </xf>
    <xf numFmtId="0" fontId="7" fillId="9" borderId="0" xfId="0" applyFont="1" applyFill="1" applyBorder="1" applyAlignment="1" applyProtection="1">
      <alignment vertical="center" wrapText="1"/>
    </xf>
    <xf numFmtId="1" fontId="2" fillId="9" borderId="3" xfId="0" applyNumberFormat="1" applyFont="1" applyFill="1" applyBorder="1" applyAlignment="1" applyProtection="1">
      <alignment horizontal="left" vertical="center"/>
    </xf>
    <xf numFmtId="0" fontId="43" fillId="0" borderId="57" xfId="5" applyFont="1" applyFill="1" applyBorder="1" applyAlignment="1" applyProtection="1">
      <alignment horizontal="left"/>
    </xf>
    <xf numFmtId="1" fontId="2" fillId="12" borderId="3" xfId="0" applyNumberFormat="1" applyFont="1" applyFill="1" applyBorder="1" applyAlignment="1" applyProtection="1">
      <alignment horizontal="left" vertical="center"/>
    </xf>
    <xf numFmtId="0" fontId="3" fillId="8" borderId="3" xfId="4" applyFont="1" applyFill="1" applyBorder="1" applyAlignment="1" applyProtection="1">
      <alignment horizontal="center" vertical="center" wrapText="1"/>
    </xf>
    <xf numFmtId="4" fontId="7" fillId="9" borderId="0" xfId="1" applyNumberFormat="1" applyFont="1" applyFill="1" applyBorder="1" applyAlignment="1" applyProtection="1">
      <alignment horizontal="right" vertical="center"/>
    </xf>
    <xf numFmtId="4" fontId="2" fillId="9" borderId="3" xfId="7" applyNumberFormat="1" applyFont="1" applyFill="1" applyBorder="1" applyAlignment="1" applyProtection="1">
      <alignment horizontal="right" vertical="center" wrapText="1" indent="1"/>
    </xf>
    <xf numFmtId="0" fontId="10" fillId="9" borderId="0" xfId="4" applyFont="1" applyFill="1" applyBorder="1" applyAlignment="1" applyProtection="1">
      <alignment vertical="center" wrapText="1"/>
    </xf>
    <xf numFmtId="0" fontId="10" fillId="9" borderId="0" xfId="0" applyFont="1" applyFill="1" applyBorder="1" applyAlignment="1">
      <alignment vertical="center" wrapText="1"/>
    </xf>
    <xf numFmtId="0" fontId="0" fillId="0" borderId="3" xfId="0" applyBorder="1" applyAlignment="1">
      <alignment horizontal="center" vertical="center" wrapText="1"/>
    </xf>
    <xf numFmtId="0" fontId="40" fillId="0" borderId="0" xfId="0" applyFont="1" applyFill="1" applyBorder="1" applyAlignment="1" applyProtection="1">
      <alignment horizontal="left" vertical="center"/>
    </xf>
    <xf numFmtId="170" fontId="2" fillId="0" borderId="3" xfId="0" applyNumberFormat="1" applyFont="1" applyFill="1" applyBorder="1" applyAlignment="1">
      <alignment horizontal="right" vertical="center"/>
    </xf>
    <xf numFmtId="170" fontId="2" fillId="12" borderId="3" xfId="0" applyNumberFormat="1" applyFont="1" applyFill="1" applyBorder="1" applyAlignment="1">
      <alignment horizontal="right" vertical="center"/>
    </xf>
    <xf numFmtId="0" fontId="2" fillId="0" borderId="3" xfId="0" applyFont="1" applyFill="1" applyBorder="1" applyAlignment="1">
      <alignment horizontal="center" vertical="center"/>
    </xf>
    <xf numFmtId="0" fontId="2" fillId="12" borderId="3" xfId="0" applyFont="1" applyFill="1" applyBorder="1" applyAlignment="1">
      <alignment horizontal="center" vertical="center"/>
    </xf>
    <xf numFmtId="0" fontId="7" fillId="0" borderId="0" xfId="0" applyFont="1" applyBorder="1" applyAlignment="1" applyProtection="1"/>
    <xf numFmtId="0" fontId="7" fillId="9" borderId="33" xfId="4" applyFont="1" applyFill="1" applyBorder="1" applyAlignment="1" applyProtection="1">
      <alignment horizontal="center" wrapText="1"/>
    </xf>
    <xf numFmtId="0" fontId="7" fillId="9" borderId="0" xfId="4" applyFont="1" applyFill="1" applyBorder="1" applyAlignment="1" applyProtection="1">
      <alignment horizontal="center" wrapText="1"/>
    </xf>
    <xf numFmtId="0" fontId="7" fillId="7" borderId="46" xfId="4" applyFont="1" applyFill="1" applyBorder="1" applyAlignment="1" applyProtection="1">
      <alignment horizontal="center" vertical="center" wrapText="1"/>
    </xf>
    <xf numFmtId="2" fontId="2" fillId="8" borderId="3" xfId="0" applyNumberFormat="1" applyFont="1" applyFill="1" applyBorder="1" applyAlignment="1">
      <alignment horizontal="right" vertical="center" wrapText="1" indent="1"/>
    </xf>
    <xf numFmtId="170" fontId="2" fillId="9" borderId="33" xfId="0" applyNumberFormat="1" applyFont="1" applyFill="1" applyBorder="1" applyAlignment="1" applyProtection="1">
      <alignment horizontal="center" vertical="center"/>
    </xf>
    <xf numFmtId="4" fontId="7" fillId="9" borderId="48" xfId="7" applyNumberFormat="1" applyFont="1" applyFill="1" applyBorder="1" applyAlignment="1" applyProtection="1">
      <alignment horizontal="right" vertical="center" wrapText="1" indent="1"/>
    </xf>
    <xf numFmtId="0" fontId="7" fillId="7" borderId="46" xfId="4" applyFont="1" applyFill="1" applyBorder="1" applyAlignment="1" applyProtection="1">
      <alignment horizontal="center" vertical="center" wrapText="1"/>
    </xf>
    <xf numFmtId="1" fontId="2" fillId="0" borderId="3" xfId="0" applyNumberFormat="1" applyFont="1" applyFill="1" applyBorder="1" applyAlignment="1" applyProtection="1">
      <alignment horizontal="center" vertical="center"/>
    </xf>
    <xf numFmtId="1" fontId="2" fillId="12" borderId="3" xfId="0" applyNumberFormat="1" applyFont="1" applyFill="1" applyBorder="1" applyAlignment="1" applyProtection="1">
      <alignment horizontal="center" vertical="center"/>
    </xf>
    <xf numFmtId="0" fontId="2" fillId="9" borderId="0" xfId="4" applyFont="1" applyFill="1" applyBorder="1" applyAlignment="1" applyProtection="1">
      <alignment horizontal="center" vertical="center" wrapText="1"/>
    </xf>
    <xf numFmtId="0" fontId="39" fillId="0" borderId="0" xfId="0" applyFont="1" applyBorder="1"/>
    <xf numFmtId="0" fontId="20" fillId="9" borderId="0" xfId="0" applyFont="1" applyFill="1"/>
    <xf numFmtId="10" fontId="23" fillId="9" borderId="55" xfId="2" applyNumberFormat="1" applyFont="1" applyFill="1" applyBorder="1" applyAlignment="1" applyProtection="1">
      <alignment horizontal="center" vertical="center"/>
    </xf>
    <xf numFmtId="10" fontId="23" fillId="9" borderId="3" xfId="2" applyNumberFormat="1" applyFont="1" applyFill="1" applyBorder="1" applyAlignment="1" applyProtection="1">
      <alignment horizontal="center" vertical="center"/>
    </xf>
    <xf numFmtId="10" fontId="23" fillId="9" borderId="72" xfId="2" applyNumberFormat="1" applyFont="1" applyFill="1" applyBorder="1" applyAlignment="1" applyProtection="1">
      <alignment horizontal="center" vertical="center"/>
    </xf>
    <xf numFmtId="0" fontId="22" fillId="9" borderId="21" xfId="0" applyFont="1" applyFill="1" applyBorder="1" applyAlignment="1" applyProtection="1">
      <alignment vertical="center"/>
    </xf>
    <xf numFmtId="0" fontId="20" fillId="0" borderId="0" xfId="0" applyFont="1" applyAlignment="1">
      <alignment vertical="center"/>
    </xf>
    <xf numFmtId="0" fontId="22" fillId="9" borderId="5" xfId="0" applyFont="1" applyFill="1" applyBorder="1" applyAlignment="1" applyProtection="1">
      <alignment vertical="center"/>
    </xf>
    <xf numFmtId="0" fontId="22" fillId="9" borderId="56" xfId="0" applyFont="1" applyFill="1" applyBorder="1" applyAlignment="1" applyProtection="1">
      <alignment vertical="center"/>
    </xf>
    <xf numFmtId="0" fontId="30" fillId="9" borderId="30" xfId="0" applyFont="1" applyFill="1" applyBorder="1" applyAlignment="1" applyProtection="1">
      <alignment horizontal="left" vertical="center" wrapText="1"/>
    </xf>
    <xf numFmtId="0" fontId="23" fillId="0" borderId="52" xfId="0" applyFont="1" applyBorder="1" applyAlignment="1" applyProtection="1">
      <alignment vertical="center"/>
    </xf>
    <xf numFmtId="10" fontId="23" fillId="9" borderId="47" xfId="2" applyNumberFormat="1" applyFont="1" applyFill="1" applyBorder="1" applyAlignment="1" applyProtection="1">
      <alignment horizontal="right" vertical="center" indent="2"/>
    </xf>
    <xf numFmtId="10" fontId="23" fillId="9" borderId="53" xfId="2" applyNumberFormat="1" applyFont="1" applyFill="1" applyBorder="1" applyAlignment="1" applyProtection="1">
      <alignment horizontal="right" vertical="center" indent="2"/>
    </xf>
    <xf numFmtId="0" fontId="48" fillId="0" borderId="0" xfId="0" applyFont="1" applyFill="1" applyBorder="1" applyAlignment="1"/>
    <xf numFmtId="1" fontId="2" fillId="0" borderId="3" xfId="0" applyNumberFormat="1" applyFont="1" applyFill="1" applyBorder="1" applyAlignment="1" applyProtection="1">
      <alignment horizontal="center" vertical="center"/>
    </xf>
    <xf numFmtId="170" fontId="2" fillId="0" borderId="3" xfId="0" applyNumberFormat="1" applyFont="1" applyFill="1" applyBorder="1" applyAlignment="1" applyProtection="1">
      <alignment horizontal="center" vertical="center"/>
    </xf>
    <xf numFmtId="170" fontId="2" fillId="8" borderId="3" xfId="0" applyNumberFormat="1" applyFont="1" applyFill="1" applyBorder="1" applyAlignment="1" applyProtection="1">
      <alignment horizontal="center" vertical="center"/>
    </xf>
    <xf numFmtId="170" fontId="7" fillId="0" borderId="2" xfId="0" applyNumberFormat="1" applyFont="1" applyFill="1" applyBorder="1" applyAlignment="1" applyProtection="1">
      <alignment horizontal="center" vertical="center"/>
    </xf>
    <xf numFmtId="170" fontId="7" fillId="0" borderId="7" xfId="4" applyNumberFormat="1" applyFont="1" applyFill="1" applyBorder="1" applyAlignment="1" applyProtection="1">
      <alignment horizontal="center" vertical="center" wrapText="1"/>
    </xf>
    <xf numFmtId="170" fontId="7" fillId="8" borderId="7" xfId="4" applyNumberFormat="1" applyFont="1" applyFill="1" applyBorder="1" applyAlignment="1" applyProtection="1">
      <alignment horizontal="center" vertical="center" wrapText="1"/>
    </xf>
    <xf numFmtId="170" fontId="7" fillId="8" borderId="3" xfId="4" applyNumberFormat="1" applyFont="1" applyFill="1" applyBorder="1" applyAlignment="1" applyProtection="1">
      <alignment horizontal="center" vertical="center" wrapText="1"/>
    </xf>
    <xf numFmtId="170" fontId="7" fillId="9" borderId="33" xfId="4" applyNumberFormat="1" applyFont="1" applyFill="1" applyBorder="1" applyAlignment="1" applyProtection="1">
      <alignment horizontal="center" vertical="center" wrapText="1"/>
    </xf>
    <xf numFmtId="170" fontId="7" fillId="0" borderId="3" xfId="4" applyNumberFormat="1" applyFont="1" applyFill="1" applyBorder="1" applyAlignment="1" applyProtection="1">
      <alignment horizontal="center" vertical="center" wrapText="1"/>
    </xf>
    <xf numFmtId="0" fontId="7" fillId="7" borderId="46" xfId="4" applyFont="1" applyFill="1" applyBorder="1" applyAlignment="1" applyProtection="1">
      <alignment horizontal="center" vertical="center" wrapText="1"/>
    </xf>
    <xf numFmtId="0" fontId="7" fillId="9" borderId="0" xfId="0" applyFont="1" applyFill="1" applyBorder="1" applyAlignment="1" applyProtection="1">
      <alignment horizontal="left" vertical="center" wrapText="1"/>
    </xf>
    <xf numFmtId="0" fontId="49" fillId="9" borderId="0" xfId="0" applyFont="1" applyFill="1" applyBorder="1" applyAlignment="1" applyProtection="1">
      <alignment horizontal="left" vertical="center" wrapText="1"/>
    </xf>
    <xf numFmtId="0" fontId="7" fillId="9" borderId="0" xfId="0" applyFont="1" applyFill="1" applyBorder="1" applyAlignment="1" applyProtection="1">
      <alignment horizontal="center"/>
    </xf>
    <xf numFmtId="0" fontId="35" fillId="9" borderId="49" xfId="5" applyFill="1" applyBorder="1" applyAlignment="1" applyProtection="1">
      <alignment horizontal="left"/>
    </xf>
    <xf numFmtId="1" fontId="7" fillId="0" borderId="2" xfId="0" applyNumberFormat="1" applyFont="1" applyFill="1" applyBorder="1" applyAlignment="1" applyProtection="1">
      <alignment horizontal="center" vertical="center"/>
    </xf>
    <xf numFmtId="170" fontId="45" fillId="0" borderId="0" xfId="0" applyNumberFormat="1" applyFont="1" applyFill="1" applyBorder="1" applyAlignment="1" applyProtection="1">
      <alignment horizontal="right"/>
    </xf>
    <xf numFmtId="0" fontId="0" fillId="9" borderId="0" xfId="0" applyFill="1" applyBorder="1"/>
    <xf numFmtId="0" fontId="35" fillId="9" borderId="0" xfId="5" applyFill="1" applyBorder="1" applyAlignment="1" applyProtection="1">
      <alignment horizontal="left"/>
    </xf>
    <xf numFmtId="0" fontId="35" fillId="0" borderId="0" xfId="5" applyFill="1" applyBorder="1" applyAlignment="1" applyProtection="1"/>
    <xf numFmtId="0" fontId="7" fillId="9" borderId="0" xfId="5" applyFont="1" applyFill="1" applyBorder="1" applyAlignment="1" applyProtection="1">
      <alignment horizontal="center"/>
    </xf>
    <xf numFmtId="0" fontId="7" fillId="9" borderId="0" xfId="5" applyFont="1" applyFill="1" applyBorder="1" applyAlignment="1" applyProtection="1">
      <alignment horizontal="right"/>
    </xf>
    <xf numFmtId="0" fontId="7" fillId="9" borderId="3" xfId="5" applyFont="1" applyFill="1" applyBorder="1" applyAlignment="1" applyProtection="1">
      <alignment horizontal="center"/>
    </xf>
    <xf numFmtId="10" fontId="10" fillId="0" borderId="3" xfId="0" applyNumberFormat="1" applyFont="1" applyBorder="1" applyAlignment="1" applyProtection="1">
      <alignment horizontal="justify" vertical="center" wrapText="1"/>
    </xf>
    <xf numFmtId="170" fontId="2" fillId="0" borderId="3" xfId="0" applyNumberFormat="1" applyFont="1" applyFill="1" applyBorder="1" applyAlignment="1" applyProtection="1">
      <alignment horizontal="center" vertical="center" wrapText="1"/>
    </xf>
    <xf numFmtId="170" fontId="2" fillId="8" borderId="3" xfId="0" applyNumberFormat="1" applyFont="1" applyFill="1" applyBorder="1" applyAlignment="1" applyProtection="1">
      <alignment horizontal="center" vertical="center" wrapText="1"/>
    </xf>
    <xf numFmtId="0" fontId="2" fillId="9" borderId="3" xfId="0" applyFont="1" applyFill="1" applyBorder="1" applyAlignment="1">
      <alignment vertical="center" wrapText="1"/>
    </xf>
    <xf numFmtId="0" fontId="0" fillId="9" borderId="8" xfId="0" applyFill="1" applyBorder="1" applyAlignment="1">
      <alignment horizontal="center" vertical="center" wrapText="1"/>
    </xf>
    <xf numFmtId="0" fontId="2" fillId="9" borderId="8" xfId="0" applyFont="1" applyFill="1" applyBorder="1" applyAlignment="1">
      <alignment horizontal="center" vertical="center" wrapText="1"/>
    </xf>
    <xf numFmtId="170" fontId="2" fillId="12" borderId="3" xfId="0" applyNumberFormat="1" applyFont="1" applyFill="1" applyBorder="1" applyAlignment="1">
      <alignment horizontal="right"/>
    </xf>
    <xf numFmtId="170" fontId="7" fillId="0" borderId="2" xfId="0" applyNumberFormat="1" applyFont="1" applyFill="1" applyBorder="1" applyAlignment="1">
      <alignment horizontal="right"/>
    </xf>
    <xf numFmtId="170" fontId="2" fillId="0" borderId="3" xfId="4" applyNumberFormat="1" applyFont="1" applyFill="1" applyBorder="1" applyAlignment="1" applyProtection="1">
      <alignment horizontal="right" vertical="center" wrapText="1"/>
    </xf>
    <xf numFmtId="170" fontId="2" fillId="12" borderId="3" xfId="4" applyNumberFormat="1" applyFont="1" applyFill="1" applyBorder="1" applyAlignment="1" applyProtection="1">
      <alignment horizontal="right" vertical="center" wrapText="1"/>
    </xf>
    <xf numFmtId="4" fontId="2" fillId="0" borderId="38" xfId="0" applyNumberFormat="1" applyFont="1" applyFill="1" applyBorder="1" applyAlignment="1" applyProtection="1">
      <alignment horizontal="right" vertical="center" indent="1"/>
    </xf>
    <xf numFmtId="4" fontId="2" fillId="7" borderId="38" xfId="0" applyNumberFormat="1" applyFont="1" applyFill="1" applyBorder="1" applyAlignment="1" applyProtection="1">
      <alignment horizontal="right" vertical="center" indent="1"/>
    </xf>
    <xf numFmtId="4" fontId="2" fillId="0" borderId="7" xfId="0" applyNumberFormat="1" applyFont="1" applyFill="1" applyBorder="1" applyAlignment="1" applyProtection="1">
      <alignment horizontal="right" vertical="center" indent="1"/>
    </xf>
    <xf numFmtId="4" fontId="7" fillId="0" borderId="7" xfId="0" applyNumberFormat="1" applyFont="1" applyFill="1" applyBorder="1" applyAlignment="1" applyProtection="1">
      <alignment horizontal="right" vertical="center" indent="1"/>
    </xf>
    <xf numFmtId="2" fontId="2" fillId="9" borderId="7" xfId="0" applyNumberFormat="1" applyFont="1" applyFill="1" applyBorder="1" applyAlignment="1" applyProtection="1">
      <alignment horizontal="right" vertical="center" indent="1"/>
    </xf>
    <xf numFmtId="4" fontId="2" fillId="9" borderId="3" xfId="4" applyNumberFormat="1" applyFont="1" applyFill="1" applyBorder="1" applyAlignment="1" applyProtection="1">
      <alignment horizontal="right" vertical="center" wrapText="1" indent="1"/>
    </xf>
    <xf numFmtId="4" fontId="2" fillId="9" borderId="7" xfId="4" applyNumberFormat="1" applyFont="1" applyFill="1" applyBorder="1" applyAlignment="1" applyProtection="1">
      <alignment horizontal="right" vertical="center" wrapText="1" indent="1"/>
    </xf>
    <xf numFmtId="4" fontId="2" fillId="0" borderId="7" xfId="4" applyNumberFormat="1" applyFont="1" applyFill="1" applyBorder="1" applyAlignment="1" applyProtection="1">
      <alignment horizontal="right" vertical="center" wrapText="1" indent="1"/>
    </xf>
    <xf numFmtId="4" fontId="2" fillId="8" borderId="3" xfId="0" applyNumberFormat="1" applyFont="1" applyFill="1" applyBorder="1" applyAlignment="1" applyProtection="1">
      <alignment horizontal="right" vertical="center" indent="1"/>
    </xf>
    <xf numFmtId="2" fontId="2" fillId="8" borderId="3" xfId="0" applyNumberFormat="1" applyFont="1" applyFill="1" applyBorder="1" applyAlignment="1" applyProtection="1">
      <alignment horizontal="right" vertical="center" indent="1"/>
    </xf>
    <xf numFmtId="4" fontId="7" fillId="8" borderId="3" xfId="0" applyNumberFormat="1" applyFont="1" applyFill="1" applyBorder="1" applyAlignment="1" applyProtection="1">
      <alignment horizontal="right" vertical="center" indent="1"/>
    </xf>
    <xf numFmtId="4" fontId="2" fillId="8" borderId="3" xfId="4" applyNumberFormat="1" applyFont="1" applyFill="1" applyBorder="1" applyAlignment="1" applyProtection="1">
      <alignment horizontal="right" vertical="center" wrapText="1" indent="1"/>
    </xf>
    <xf numFmtId="2" fontId="2" fillId="7" borderId="7" xfId="0" applyNumberFormat="1" applyFont="1" applyFill="1" applyBorder="1" applyAlignment="1" applyProtection="1">
      <alignment horizontal="right" vertical="center" indent="1"/>
    </xf>
    <xf numFmtId="4" fontId="2" fillId="8" borderId="38" xfId="0" applyNumberFormat="1" applyFont="1" applyFill="1" applyBorder="1" applyAlignment="1" applyProtection="1">
      <alignment horizontal="right" vertical="center" indent="1"/>
    </xf>
    <xf numFmtId="4" fontId="2" fillId="8" borderId="7" xfId="0" applyNumberFormat="1" applyFont="1" applyFill="1" applyBorder="1" applyAlignment="1" applyProtection="1">
      <alignment horizontal="right" vertical="center" indent="1"/>
    </xf>
    <xf numFmtId="4" fontId="7" fillId="8" borderId="7" xfId="0" applyNumberFormat="1" applyFont="1" applyFill="1" applyBorder="1" applyAlignment="1" applyProtection="1">
      <alignment horizontal="right" vertical="center" indent="1"/>
    </xf>
    <xf numFmtId="2" fontId="2" fillId="8" borderId="7" xfId="0" applyNumberFormat="1" applyFont="1" applyFill="1" applyBorder="1" applyAlignment="1" applyProtection="1">
      <alignment horizontal="right" vertical="center" indent="1"/>
    </xf>
    <xf numFmtId="4" fontId="2" fillId="8" borderId="7" xfId="4" applyNumberFormat="1" applyFont="1" applyFill="1" applyBorder="1" applyAlignment="1" applyProtection="1">
      <alignment horizontal="right" vertical="center" wrapText="1" indent="1"/>
    </xf>
    <xf numFmtId="4" fontId="2" fillId="0" borderId="3" xfId="0" applyNumberFormat="1" applyFont="1" applyFill="1" applyBorder="1" applyAlignment="1" applyProtection="1">
      <alignment horizontal="right" vertical="center" indent="1"/>
    </xf>
    <xf numFmtId="4" fontId="2" fillId="7" borderId="3" xfId="0" applyNumberFormat="1" applyFont="1" applyFill="1" applyBorder="1" applyAlignment="1" applyProtection="1">
      <alignment horizontal="right" vertical="center" indent="1"/>
    </xf>
    <xf numFmtId="4" fontId="7" fillId="0" borderId="3" xfId="0" applyNumberFormat="1" applyFont="1" applyFill="1" applyBorder="1" applyAlignment="1" applyProtection="1">
      <alignment horizontal="right" vertical="center" indent="1"/>
    </xf>
    <xf numFmtId="2" fontId="2" fillId="7" borderId="3" xfId="0" applyNumberFormat="1" applyFont="1" applyFill="1" applyBorder="1" applyAlignment="1" applyProtection="1">
      <alignment horizontal="right" vertical="center" indent="1"/>
    </xf>
    <xf numFmtId="4" fontId="2" fillId="0" borderId="3" xfId="4" applyNumberFormat="1" applyFont="1" applyFill="1" applyBorder="1" applyAlignment="1" applyProtection="1">
      <alignment horizontal="right" vertical="center" wrapText="1" indent="1"/>
    </xf>
    <xf numFmtId="4" fontId="7" fillId="8" borderId="3" xfId="4" applyNumberFormat="1" applyFont="1" applyFill="1" applyBorder="1" applyAlignment="1" applyProtection="1">
      <alignment horizontal="right" vertical="center" wrapText="1" indent="1"/>
    </xf>
    <xf numFmtId="4" fontId="7" fillId="0" borderId="3" xfId="4" applyNumberFormat="1" applyFont="1" applyFill="1" applyBorder="1" applyAlignment="1" applyProtection="1">
      <alignment horizontal="right" vertical="center" wrapText="1" indent="1"/>
    </xf>
    <xf numFmtId="169" fontId="2" fillId="10" borderId="3" xfId="4" applyNumberFormat="1" applyFont="1" applyFill="1" applyBorder="1" applyAlignment="1" applyProtection="1">
      <alignment horizontal="center" vertical="center" wrapText="1"/>
      <protection locked="0"/>
    </xf>
    <xf numFmtId="170" fontId="2" fillId="10" borderId="7" xfId="0" applyNumberFormat="1" applyFont="1" applyFill="1" applyBorder="1" applyAlignment="1" applyProtection="1">
      <alignment horizontal="center" vertical="center"/>
      <protection locked="0"/>
    </xf>
    <xf numFmtId="170" fontId="2" fillId="10" borderId="3" xfId="0" applyNumberFormat="1" applyFont="1" applyFill="1" applyBorder="1" applyAlignment="1" applyProtection="1">
      <alignment horizontal="center" vertical="center"/>
      <protection locked="0"/>
    </xf>
    <xf numFmtId="8" fontId="2" fillId="10" borderId="3" xfId="0" applyNumberFormat="1" applyFont="1" applyFill="1" applyBorder="1" applyAlignment="1" applyProtection="1">
      <alignment horizontal="center"/>
      <protection locked="0"/>
    </xf>
    <xf numFmtId="10" fontId="2" fillId="10" borderId="3" xfId="0" applyNumberFormat="1" applyFont="1" applyFill="1" applyBorder="1" applyAlignment="1" applyProtection="1">
      <alignment horizontal="center"/>
      <protection locked="0"/>
    </xf>
    <xf numFmtId="3" fontId="2" fillId="10" borderId="3" xfId="0" applyNumberFormat="1" applyFont="1" applyFill="1" applyBorder="1" applyAlignment="1" applyProtection="1">
      <alignment horizontal="center"/>
      <protection locked="0"/>
    </xf>
    <xf numFmtId="8" fontId="2" fillId="10" borderId="3" xfId="0" applyNumberFormat="1" applyFont="1" applyFill="1" applyBorder="1" applyAlignment="1" applyProtection="1">
      <alignment horizontal="right" indent="1"/>
      <protection locked="0"/>
    </xf>
    <xf numFmtId="8" fontId="2" fillId="10" borderId="2" xfId="0" applyNumberFormat="1" applyFont="1" applyFill="1" applyBorder="1" applyAlignment="1" applyProtection="1">
      <alignment horizontal="center"/>
      <protection locked="0"/>
    </xf>
    <xf numFmtId="3" fontId="2" fillId="10" borderId="2" xfId="0" applyNumberFormat="1" applyFont="1" applyFill="1" applyBorder="1" applyAlignment="1" applyProtection="1">
      <alignment horizontal="center"/>
      <protection locked="0"/>
    </xf>
    <xf numFmtId="1" fontId="2" fillId="10" borderId="3" xfId="4" applyNumberFormat="1" applyFont="1" applyFill="1" applyBorder="1" applyAlignment="1" applyProtection="1">
      <alignment horizontal="center" vertical="center" wrapText="1"/>
      <protection locked="0"/>
    </xf>
    <xf numFmtId="0" fontId="7" fillId="10" borderId="3" xfId="0" applyFont="1" applyFill="1" applyBorder="1" applyAlignment="1" applyProtection="1">
      <alignment horizontal="center" vertical="center"/>
      <protection locked="0"/>
    </xf>
    <xf numFmtId="4" fontId="2" fillId="10" borderId="3" xfId="0" applyNumberFormat="1" applyFont="1" applyFill="1" applyBorder="1" applyAlignment="1" applyProtection="1">
      <alignment horizontal="right" vertical="center" indent="1"/>
      <protection locked="0"/>
    </xf>
    <xf numFmtId="4" fontId="2" fillId="10" borderId="7" xfId="0" applyNumberFormat="1" applyFont="1" applyFill="1" applyBorder="1" applyAlignment="1" applyProtection="1">
      <alignment horizontal="right" vertical="center" indent="1"/>
      <protection locked="0"/>
    </xf>
    <xf numFmtId="4" fontId="2" fillId="10" borderId="1" xfId="0" applyNumberFormat="1" applyFont="1" applyFill="1" applyBorder="1" applyAlignment="1" applyProtection="1">
      <alignment horizontal="right" vertical="center" indent="1"/>
      <protection locked="0"/>
    </xf>
    <xf numFmtId="167" fontId="2" fillId="10" borderId="3" xfId="0" applyNumberFormat="1" applyFont="1" applyFill="1" applyBorder="1" applyAlignment="1" applyProtection="1">
      <alignment horizontal="right" vertical="center" indent="1"/>
      <protection locked="0"/>
    </xf>
    <xf numFmtId="167" fontId="2" fillId="10" borderId="7" xfId="0" applyNumberFormat="1" applyFont="1" applyFill="1" applyBorder="1" applyAlignment="1" applyProtection="1">
      <alignment horizontal="right" vertical="center" indent="1"/>
      <protection locked="0"/>
    </xf>
    <xf numFmtId="171" fontId="2" fillId="13" borderId="3" xfId="0" applyNumberFormat="1" applyFont="1" applyFill="1" applyBorder="1" applyAlignment="1" applyProtection="1">
      <alignment horizontal="right" vertical="center" indent="1"/>
      <protection locked="0"/>
    </xf>
    <xf numFmtId="10" fontId="23" fillId="10" borderId="3" xfId="2" applyNumberFormat="1" applyFont="1" applyFill="1" applyBorder="1" applyAlignment="1" applyProtection="1">
      <alignment horizontal="right" vertical="center" indent="2"/>
      <protection locked="0"/>
    </xf>
    <xf numFmtId="10" fontId="23" fillId="10" borderId="55" xfId="2" applyNumberFormat="1" applyFont="1" applyFill="1" applyBorder="1" applyAlignment="1" applyProtection="1">
      <alignment horizontal="right" vertical="center" indent="2"/>
      <protection locked="0"/>
    </xf>
    <xf numFmtId="4" fontId="2" fillId="10" borderId="3" xfId="1" applyNumberFormat="1" applyFont="1" applyFill="1" applyBorder="1" applyAlignment="1" applyProtection="1">
      <alignment horizontal="right" vertical="center" wrapText="1" indent="1"/>
      <protection locked="0"/>
    </xf>
    <xf numFmtId="0" fontId="2" fillId="10" borderId="3" xfId="4" applyFont="1" applyFill="1" applyBorder="1" applyAlignment="1" applyProtection="1">
      <alignment vertical="center" wrapText="1"/>
      <protection locked="0"/>
    </xf>
    <xf numFmtId="0" fontId="2" fillId="10" borderId="3" xfId="4" applyFont="1" applyFill="1" applyBorder="1" applyAlignment="1" applyProtection="1">
      <alignment horizontal="center" vertical="center" wrapText="1"/>
      <protection locked="0"/>
    </xf>
    <xf numFmtId="2" fontId="2" fillId="10" borderId="3" xfId="0" applyNumberFormat="1" applyFont="1" applyFill="1" applyBorder="1" applyAlignment="1" applyProtection="1">
      <alignment horizontal="right" vertical="center" wrapText="1" indent="1"/>
      <protection locked="0"/>
    </xf>
    <xf numFmtId="2" fontId="2" fillId="10" borderId="8" xfId="0" applyNumberFormat="1" applyFont="1" applyFill="1" applyBorder="1" applyAlignment="1" applyProtection="1">
      <alignment horizontal="right" vertical="center" wrapText="1" indent="1"/>
      <protection locked="0"/>
    </xf>
    <xf numFmtId="4" fontId="2" fillId="10" borderId="8" xfId="0" applyNumberFormat="1" applyFont="1" applyFill="1" applyBorder="1" applyAlignment="1" applyProtection="1">
      <alignment horizontal="right" vertical="center" wrapText="1" indent="1"/>
      <protection locked="0"/>
    </xf>
    <xf numFmtId="2" fontId="0" fillId="10" borderId="3" xfId="0" applyNumberFormat="1" applyFill="1" applyBorder="1" applyAlignment="1" applyProtection="1">
      <alignment horizontal="right" vertical="center" wrapText="1" indent="1"/>
      <protection locked="0"/>
    </xf>
    <xf numFmtId="4" fontId="2" fillId="10" borderId="3" xfId="1" applyNumberFormat="1" applyFont="1" applyFill="1" applyBorder="1" applyAlignment="1" applyProtection="1">
      <alignment horizontal="right" vertical="center" wrapText="1" indent="1"/>
    </xf>
    <xf numFmtId="0" fontId="7" fillId="9" borderId="0" xfId="0" applyFont="1" applyFill="1" applyBorder="1" applyAlignment="1" applyProtection="1">
      <alignment horizontal="left" vertical="center" wrapText="1"/>
    </xf>
    <xf numFmtId="0" fontId="7" fillId="7" borderId="3" xfId="4" applyFont="1" applyFill="1" applyBorder="1" applyAlignment="1" applyProtection="1">
      <alignment horizontal="center" vertical="center" wrapText="1"/>
    </xf>
    <xf numFmtId="0" fontId="2" fillId="7" borderId="46" xfId="4" applyFont="1" applyFill="1" applyBorder="1" applyAlignment="1" applyProtection="1">
      <alignment horizontal="center" vertical="center" wrapText="1"/>
    </xf>
    <xf numFmtId="0" fontId="2" fillId="7" borderId="2" xfId="4" applyFont="1" applyFill="1" applyBorder="1" applyAlignment="1" applyProtection="1">
      <alignment horizontal="center" vertical="center" wrapText="1"/>
    </xf>
    <xf numFmtId="0" fontId="7" fillId="10" borderId="38" xfId="4" applyFont="1" applyFill="1" applyBorder="1" applyAlignment="1" applyProtection="1">
      <alignment horizontal="center" wrapText="1"/>
      <protection locked="0"/>
    </xf>
    <xf numFmtId="0" fontId="7" fillId="10" borderId="48" xfId="4" applyFont="1" applyFill="1" applyBorder="1" applyAlignment="1" applyProtection="1">
      <alignment horizontal="center" wrapText="1"/>
      <protection locked="0"/>
    </xf>
    <xf numFmtId="0" fontId="7" fillId="10" borderId="51" xfId="4" applyFont="1" applyFill="1" applyBorder="1" applyAlignment="1" applyProtection="1">
      <alignment horizontal="center" wrapText="1"/>
      <protection locked="0"/>
    </xf>
    <xf numFmtId="0" fontId="7" fillId="10" borderId="32" xfId="4" applyFont="1" applyFill="1" applyBorder="1" applyAlignment="1" applyProtection="1">
      <alignment horizontal="center" wrapText="1"/>
      <protection locked="0"/>
    </xf>
    <xf numFmtId="0" fontId="7" fillId="10" borderId="33" xfId="4" applyFont="1" applyFill="1" applyBorder="1" applyAlignment="1" applyProtection="1">
      <alignment horizontal="center" wrapText="1"/>
      <protection locked="0"/>
    </xf>
    <xf numFmtId="0" fontId="7" fillId="10" borderId="9" xfId="4" applyFont="1" applyFill="1" applyBorder="1" applyAlignment="1" applyProtection="1">
      <alignment horizontal="center" wrapText="1"/>
      <protection locked="0"/>
    </xf>
    <xf numFmtId="170" fontId="2" fillId="0" borderId="7" xfId="0" applyNumberFormat="1" applyFont="1" applyFill="1" applyBorder="1" applyAlignment="1">
      <alignment horizontal="right" vertical="center"/>
    </xf>
    <xf numFmtId="170" fontId="2" fillId="0" borderId="2" xfId="0" applyNumberFormat="1" applyFont="1" applyFill="1" applyBorder="1" applyAlignment="1">
      <alignment horizontal="right" vertical="center"/>
    </xf>
    <xf numFmtId="170" fontId="2" fillId="12" borderId="7" xfId="0" applyNumberFormat="1" applyFont="1" applyFill="1" applyBorder="1" applyAlignment="1">
      <alignment horizontal="right" vertical="center"/>
    </xf>
    <xf numFmtId="170" fontId="2" fillId="12" borderId="2" xfId="0" applyNumberFormat="1" applyFont="1" applyFill="1" applyBorder="1" applyAlignment="1">
      <alignment horizontal="right" vertical="center"/>
    </xf>
    <xf numFmtId="170" fontId="7" fillId="7" borderId="1" xfId="0" applyNumberFormat="1" applyFont="1" applyFill="1" applyBorder="1" applyAlignment="1" applyProtection="1">
      <alignment horizontal="center"/>
    </xf>
    <xf numFmtId="0" fontId="7" fillId="7" borderId="8" xfId="0" applyFont="1" applyFill="1" applyBorder="1" applyAlignment="1" applyProtection="1">
      <alignment horizontal="center"/>
    </xf>
    <xf numFmtId="0" fontId="7" fillId="7" borderId="69" xfId="4" applyFont="1" applyFill="1" applyBorder="1" applyAlignment="1" applyProtection="1">
      <alignment horizontal="center" vertical="center" wrapText="1"/>
    </xf>
    <xf numFmtId="0" fontId="7" fillId="7" borderId="70" xfId="4" applyFont="1" applyFill="1" applyBorder="1" applyAlignment="1" applyProtection="1">
      <alignment horizontal="center" vertical="center" wrapText="1"/>
    </xf>
    <xf numFmtId="0" fontId="7" fillId="7" borderId="71" xfId="4" applyFont="1" applyFill="1" applyBorder="1" applyAlignment="1" applyProtection="1">
      <alignment horizontal="center" vertical="center" wrapText="1"/>
    </xf>
    <xf numFmtId="2" fontId="2" fillId="0" borderId="3" xfId="0" applyNumberFormat="1" applyFont="1" applyFill="1" applyBorder="1" applyAlignment="1" applyProtection="1">
      <alignment horizontal="left" vertical="center"/>
    </xf>
    <xf numFmtId="0" fontId="7" fillId="7" borderId="7" xfId="4" applyFont="1" applyFill="1" applyBorder="1" applyAlignment="1" applyProtection="1">
      <alignment horizontal="center" vertical="center" wrapText="1"/>
    </xf>
    <xf numFmtId="0" fontId="7" fillId="7" borderId="46" xfId="4" applyFont="1" applyFill="1" applyBorder="1" applyAlignment="1" applyProtection="1">
      <alignment horizontal="center" vertical="center" wrapText="1"/>
    </xf>
    <xf numFmtId="0" fontId="7" fillId="7" borderId="2" xfId="4" applyFont="1" applyFill="1" applyBorder="1" applyAlignment="1" applyProtection="1">
      <alignment horizontal="center" vertical="center" wrapText="1"/>
    </xf>
    <xf numFmtId="0" fontId="2" fillId="7" borderId="32" xfId="4" applyFont="1" applyFill="1" applyBorder="1" applyAlignment="1" applyProtection="1">
      <alignment horizontal="center" vertical="center" wrapText="1"/>
    </xf>
    <xf numFmtId="0" fontId="2" fillId="7" borderId="9" xfId="4" applyFont="1" applyFill="1" applyBorder="1" applyAlignment="1" applyProtection="1">
      <alignment horizontal="center" vertical="center" wrapText="1"/>
    </xf>
    <xf numFmtId="0" fontId="7" fillId="7" borderId="78" xfId="4" applyFont="1" applyFill="1" applyBorder="1" applyAlignment="1" applyProtection="1">
      <alignment horizontal="center" vertical="center" wrapText="1"/>
    </xf>
    <xf numFmtId="0" fontId="7" fillId="7" borderId="79" xfId="4" applyFont="1" applyFill="1" applyBorder="1" applyAlignment="1" applyProtection="1">
      <alignment horizontal="center" vertical="center" wrapText="1"/>
    </xf>
    <xf numFmtId="4" fontId="2" fillId="0" borderId="1" xfId="4" applyNumberFormat="1" applyFont="1" applyFill="1" applyBorder="1" applyAlignment="1" applyProtection="1">
      <alignment horizontal="center" vertical="center" wrapText="1"/>
    </xf>
    <xf numFmtId="4" fontId="2" fillId="0" borderId="8" xfId="4" applyNumberFormat="1" applyFont="1" applyFill="1" applyBorder="1" applyAlignment="1" applyProtection="1">
      <alignment horizontal="center" vertical="center" wrapText="1"/>
    </xf>
    <xf numFmtId="2" fontId="2" fillId="8" borderId="1" xfId="0" applyNumberFormat="1" applyFont="1" applyFill="1" applyBorder="1" applyAlignment="1" applyProtection="1">
      <alignment horizontal="right" vertical="center" indent="1"/>
    </xf>
    <xf numFmtId="2" fontId="2" fillId="8" borderId="8" xfId="0" applyNumberFormat="1" applyFont="1" applyFill="1" applyBorder="1" applyAlignment="1" applyProtection="1">
      <alignment horizontal="right" vertical="center" indent="1"/>
    </xf>
    <xf numFmtId="2" fontId="2" fillId="9" borderId="1" xfId="0" applyNumberFormat="1" applyFont="1" applyFill="1" applyBorder="1" applyAlignment="1" applyProtection="1">
      <alignment horizontal="right" vertical="center" indent="1"/>
    </xf>
    <xf numFmtId="2" fontId="2" fillId="9" borderId="8" xfId="0" applyNumberFormat="1" applyFont="1" applyFill="1" applyBorder="1" applyAlignment="1" applyProtection="1">
      <alignment horizontal="right" vertical="center" indent="1"/>
    </xf>
    <xf numFmtId="0" fontId="2" fillId="7" borderId="41" xfId="4" applyFont="1" applyFill="1" applyBorder="1" applyAlignment="1" applyProtection="1">
      <alignment horizontal="center" vertical="center" wrapText="1"/>
    </xf>
    <xf numFmtId="0" fontId="2" fillId="7" borderId="62" xfId="4" applyFont="1" applyFill="1" applyBorder="1" applyAlignment="1" applyProtection="1">
      <alignment horizontal="center" vertical="center" wrapText="1"/>
    </xf>
    <xf numFmtId="0" fontId="2" fillId="7" borderId="7" xfId="4" applyFont="1" applyFill="1" applyBorder="1" applyAlignment="1" applyProtection="1">
      <alignment horizontal="center" vertical="center" wrapText="1"/>
    </xf>
    <xf numFmtId="2" fontId="2" fillId="12" borderId="3" xfId="0" applyNumberFormat="1" applyFont="1" applyFill="1" applyBorder="1" applyAlignment="1" applyProtection="1">
      <alignment horizontal="left" vertical="center"/>
    </xf>
    <xf numFmtId="4" fontId="2" fillId="12" borderId="1" xfId="4" applyNumberFormat="1" applyFont="1" applyFill="1" applyBorder="1" applyAlignment="1" applyProtection="1">
      <alignment horizontal="center" vertical="center" wrapText="1"/>
    </xf>
    <xf numFmtId="4" fontId="2" fillId="12" borderId="8" xfId="4" applyNumberFormat="1" applyFont="1" applyFill="1" applyBorder="1" applyAlignment="1" applyProtection="1">
      <alignment horizontal="center" vertical="center" wrapText="1"/>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0" fontId="2" fillId="12" borderId="7" xfId="0" applyFont="1" applyFill="1" applyBorder="1" applyAlignment="1">
      <alignment horizontal="center" vertical="center"/>
    </xf>
    <xf numFmtId="0" fontId="2" fillId="12" borderId="2" xfId="0" applyFont="1" applyFill="1" applyBorder="1" applyAlignment="1">
      <alignment horizontal="center" vertical="center"/>
    </xf>
    <xf numFmtId="0" fontId="7" fillId="7" borderId="3" xfId="4" applyFont="1" applyFill="1" applyBorder="1" applyAlignment="1" applyProtection="1">
      <alignment horizontal="center" wrapText="1"/>
    </xf>
    <xf numFmtId="2" fontId="2" fillId="9" borderId="9" xfId="0" applyNumberFormat="1" applyFont="1" applyFill="1" applyBorder="1" applyAlignment="1" applyProtection="1">
      <alignment horizontal="center" vertical="center"/>
    </xf>
    <xf numFmtId="2" fontId="2" fillId="9" borderId="2" xfId="0" applyNumberFormat="1" applyFont="1" applyFill="1" applyBorder="1" applyAlignment="1" applyProtection="1">
      <alignment horizontal="center" vertical="center"/>
    </xf>
    <xf numFmtId="0" fontId="7" fillId="7" borderId="1" xfId="4" applyFont="1" applyFill="1" applyBorder="1" applyAlignment="1" applyProtection="1">
      <alignment horizontal="center" wrapText="1"/>
    </xf>
    <xf numFmtId="0" fontId="7" fillId="7" borderId="11" xfId="4" applyFont="1" applyFill="1" applyBorder="1" applyAlignment="1" applyProtection="1">
      <alignment horizontal="center" wrapText="1"/>
    </xf>
    <xf numFmtId="0" fontId="7" fillId="7" borderId="8" xfId="4" applyFont="1" applyFill="1" applyBorder="1" applyAlignment="1" applyProtection="1">
      <alignment horizontal="center" wrapText="1"/>
    </xf>
    <xf numFmtId="4" fontId="2" fillId="12" borderId="3" xfId="0" applyNumberFormat="1" applyFont="1" applyFill="1" applyBorder="1" applyAlignment="1" applyProtection="1">
      <alignment vertical="center"/>
    </xf>
    <xf numFmtId="1" fontId="2" fillId="0" borderId="3" xfId="0" applyNumberFormat="1" applyFont="1" applyFill="1" applyBorder="1" applyAlignment="1" applyProtection="1">
      <alignment horizontal="center" vertical="center"/>
    </xf>
    <xf numFmtId="1" fontId="2" fillId="12" borderId="3" xfId="0" applyNumberFormat="1" applyFont="1" applyFill="1" applyBorder="1" applyAlignment="1" applyProtection="1">
      <alignment horizontal="center" vertical="center"/>
    </xf>
    <xf numFmtId="4" fontId="2" fillId="0" borderId="3" xfId="0" applyNumberFormat="1" applyFont="1" applyFill="1" applyBorder="1" applyAlignment="1" applyProtection="1">
      <alignment vertical="center"/>
    </xf>
    <xf numFmtId="49" fontId="2" fillId="0" borderId="3" xfId="0" applyNumberFormat="1" applyFont="1" applyFill="1" applyBorder="1" applyAlignment="1" applyProtection="1">
      <alignment horizontal="left" vertical="center"/>
    </xf>
    <xf numFmtId="49" fontId="2" fillId="12" borderId="3" xfId="0" applyNumberFormat="1" applyFont="1" applyFill="1" applyBorder="1" applyAlignment="1" applyProtection="1">
      <alignment horizontal="left" vertical="center"/>
    </xf>
    <xf numFmtId="0" fontId="33" fillId="9" borderId="0" xfId="4" applyFont="1" applyFill="1" applyBorder="1" applyAlignment="1" applyProtection="1">
      <alignment horizontal="center" vertical="center"/>
    </xf>
    <xf numFmtId="0" fontId="34" fillId="9" borderId="0" xfId="4" applyFont="1" applyFill="1" applyBorder="1" applyAlignment="1" applyProtection="1">
      <alignment horizontal="center" vertical="center" wrapText="1"/>
    </xf>
    <xf numFmtId="0" fontId="17" fillId="9" borderId="0" xfId="4" applyFont="1" applyFill="1" applyBorder="1" applyAlignment="1" applyProtection="1">
      <alignment horizontal="center" vertical="center"/>
    </xf>
    <xf numFmtId="2" fontId="2" fillId="9" borderId="3" xfId="0" applyNumberFormat="1" applyFont="1" applyFill="1" applyBorder="1" applyAlignment="1" applyProtection="1">
      <alignment horizontal="right" vertical="center" indent="1"/>
    </xf>
    <xf numFmtId="2" fontId="2" fillId="9" borderId="11" xfId="0" applyNumberFormat="1" applyFont="1" applyFill="1" applyBorder="1" applyAlignment="1" applyProtection="1">
      <alignment horizontal="right" vertical="center" indent="1"/>
    </xf>
    <xf numFmtId="10" fontId="10" fillId="9" borderId="1" xfId="0" applyNumberFormat="1" applyFont="1" applyFill="1" applyBorder="1" applyAlignment="1" applyProtection="1">
      <alignment horizontal="justify" vertical="center"/>
    </xf>
    <xf numFmtId="10" fontId="10" fillId="9" borderId="11" xfId="0" applyNumberFormat="1" applyFont="1" applyFill="1" applyBorder="1" applyAlignment="1" applyProtection="1">
      <alignment horizontal="justify" vertical="center"/>
    </xf>
    <xf numFmtId="10" fontId="10" fillId="9" borderId="8" xfId="0" applyNumberFormat="1" applyFont="1" applyFill="1" applyBorder="1" applyAlignment="1" applyProtection="1">
      <alignment horizontal="justify" vertical="center"/>
    </xf>
    <xf numFmtId="10" fontId="10" fillId="0" borderId="1" xfId="0" applyNumberFormat="1" applyFont="1" applyBorder="1" applyAlignment="1" applyProtection="1">
      <alignment horizontal="justify" vertical="center"/>
    </xf>
    <xf numFmtId="10" fontId="10" fillId="0" borderId="11" xfId="0" applyNumberFormat="1" applyFont="1" applyBorder="1" applyAlignment="1" applyProtection="1">
      <alignment horizontal="justify" vertical="center"/>
    </xf>
    <xf numFmtId="10" fontId="10" fillId="0" borderId="8" xfId="0" applyNumberFormat="1" applyFont="1" applyBorder="1" applyAlignment="1" applyProtection="1">
      <alignment horizontal="justify" vertical="center"/>
    </xf>
    <xf numFmtId="167" fontId="2" fillId="9" borderId="1" xfId="0" applyNumberFormat="1" applyFont="1" applyFill="1" applyBorder="1" applyAlignment="1" applyProtection="1">
      <alignment horizontal="right" vertical="center" indent="1"/>
    </xf>
    <xf numFmtId="167" fontId="2" fillId="9" borderId="11" xfId="0" applyNumberFormat="1" applyFont="1" applyFill="1" applyBorder="1" applyAlignment="1" applyProtection="1">
      <alignment horizontal="right" vertical="center" indent="1"/>
    </xf>
    <xf numFmtId="167" fontId="2" fillId="9" borderId="8" xfId="0" applyNumberFormat="1" applyFont="1" applyFill="1" applyBorder="1" applyAlignment="1" applyProtection="1">
      <alignment horizontal="right" vertical="center" indent="1"/>
    </xf>
    <xf numFmtId="0" fontId="10" fillId="0" borderId="1" xfId="0" applyFont="1" applyBorder="1" applyAlignment="1" applyProtection="1">
      <alignment vertical="center"/>
    </xf>
    <xf numFmtId="0" fontId="10" fillId="0" borderId="11" xfId="0" applyFont="1" applyBorder="1" applyAlignment="1" applyProtection="1">
      <alignment vertical="center"/>
    </xf>
    <xf numFmtId="0" fontId="10" fillId="0" borderId="8" xfId="0" applyFont="1" applyBorder="1" applyAlignment="1" applyProtection="1">
      <alignment vertical="center"/>
    </xf>
    <xf numFmtId="4" fontId="7" fillId="9" borderId="1" xfId="0" applyNumberFormat="1" applyFont="1" applyFill="1" applyBorder="1" applyAlignment="1" applyProtection="1">
      <alignment horizontal="right" vertical="center" indent="1"/>
    </xf>
    <xf numFmtId="4" fontId="7" fillId="9" borderId="11" xfId="0" applyNumberFormat="1" applyFont="1" applyFill="1" applyBorder="1" applyAlignment="1" applyProtection="1">
      <alignment horizontal="right" vertical="center" indent="1"/>
    </xf>
    <xf numFmtId="4" fontId="7" fillId="9" borderId="8" xfId="0" applyNumberFormat="1" applyFont="1" applyFill="1" applyBorder="1" applyAlignment="1" applyProtection="1">
      <alignment horizontal="right" vertical="center" indent="1"/>
    </xf>
    <xf numFmtId="0" fontId="10" fillId="0" borderId="1" xfId="0" applyFont="1" applyBorder="1" applyAlignment="1" applyProtection="1">
      <alignment horizontal="justify" vertical="center"/>
    </xf>
    <xf numFmtId="0" fontId="10" fillId="0" borderId="11" xfId="0" applyFont="1" applyBorder="1" applyAlignment="1" applyProtection="1">
      <alignment horizontal="justify" vertical="center"/>
    </xf>
    <xf numFmtId="0" fontId="10" fillId="0" borderId="8" xfId="0" applyFont="1" applyBorder="1" applyAlignment="1" applyProtection="1">
      <alignment horizontal="justify" vertical="center"/>
    </xf>
    <xf numFmtId="0" fontId="2" fillId="9" borderId="3" xfId="0" applyFont="1" applyFill="1" applyBorder="1" applyAlignment="1" applyProtection="1">
      <alignment horizontal="center" vertical="center" wrapText="1"/>
    </xf>
    <xf numFmtId="0" fontId="24" fillId="9" borderId="0" xfId="0" applyFont="1" applyFill="1" applyBorder="1" applyAlignment="1" applyProtection="1">
      <alignment horizontal="center"/>
    </xf>
    <xf numFmtId="0" fontId="2" fillId="9" borderId="0" xfId="0" applyFont="1" applyFill="1" applyBorder="1" applyAlignment="1" applyProtection="1">
      <alignment horizontal="center"/>
    </xf>
    <xf numFmtId="0" fontId="7" fillId="9" borderId="0" xfId="0" applyFont="1" applyFill="1" applyBorder="1" applyAlignment="1" applyProtection="1">
      <alignment horizontal="center"/>
    </xf>
    <xf numFmtId="0" fontId="7" fillId="10" borderId="38" xfId="0" applyFont="1" applyFill="1" applyBorder="1" applyAlignment="1" applyProtection="1">
      <alignment horizontal="center" vertical="center"/>
    </xf>
    <xf numFmtId="0" fontId="7" fillId="10" borderId="48" xfId="0" applyFont="1" applyFill="1" applyBorder="1" applyAlignment="1" applyProtection="1">
      <alignment horizontal="center" vertical="center"/>
    </xf>
    <xf numFmtId="0" fontId="7" fillId="10" borderId="51" xfId="0" applyFont="1" applyFill="1" applyBorder="1" applyAlignment="1" applyProtection="1">
      <alignment horizontal="center" vertical="center"/>
    </xf>
    <xf numFmtId="0" fontId="7" fillId="10" borderId="32" xfId="0" applyFont="1" applyFill="1" applyBorder="1" applyAlignment="1" applyProtection="1">
      <alignment horizontal="center" vertical="center"/>
    </xf>
    <xf numFmtId="0" fontId="7" fillId="10" borderId="33" xfId="0" applyFont="1" applyFill="1" applyBorder="1" applyAlignment="1" applyProtection="1">
      <alignment horizontal="center" vertical="center"/>
    </xf>
    <xf numFmtId="0" fontId="7" fillId="10" borderId="9" xfId="0" applyFont="1" applyFill="1" applyBorder="1" applyAlignment="1" applyProtection="1">
      <alignment horizontal="center" vertical="center"/>
    </xf>
    <xf numFmtId="0" fontId="7" fillId="7" borderId="52" xfId="4" applyFont="1" applyFill="1" applyBorder="1" applyAlignment="1" applyProtection="1">
      <alignment horizontal="center" vertical="center" wrapText="1"/>
    </xf>
    <xf numFmtId="0" fontId="7" fillId="7" borderId="47" xfId="4" applyFont="1" applyFill="1" applyBorder="1" applyAlignment="1" applyProtection="1">
      <alignment horizontal="center" vertical="center" wrapText="1"/>
    </xf>
    <xf numFmtId="0" fontId="7" fillId="7" borderId="53" xfId="4" applyFont="1" applyFill="1" applyBorder="1" applyAlignment="1" applyProtection="1">
      <alignment horizontal="center" vertical="center" wrapText="1"/>
    </xf>
    <xf numFmtId="0" fontId="7" fillId="7" borderId="19" xfId="4" applyFont="1" applyFill="1" applyBorder="1" applyAlignment="1" applyProtection="1">
      <alignment horizontal="center" vertical="center"/>
    </xf>
    <xf numFmtId="0" fontId="7" fillId="7" borderId="12" xfId="4" applyFont="1" applyFill="1" applyBorder="1" applyAlignment="1" applyProtection="1">
      <alignment horizontal="center" vertical="center"/>
    </xf>
    <xf numFmtId="0" fontId="7" fillId="7" borderId="26" xfId="4" applyFont="1" applyFill="1" applyBorder="1" applyAlignment="1" applyProtection="1">
      <alignment horizontal="center" vertical="center"/>
    </xf>
    <xf numFmtId="0" fontId="35" fillId="9" borderId="49" xfId="5" applyFill="1" applyBorder="1" applyAlignment="1" applyProtection="1">
      <alignment horizontal="left"/>
    </xf>
    <xf numFmtId="10" fontId="52" fillId="9" borderId="68" xfId="0" applyNumberFormat="1" applyFont="1" applyFill="1" applyBorder="1" applyAlignment="1" applyProtection="1">
      <alignment horizontal="left" vertical="center"/>
    </xf>
    <xf numFmtId="10" fontId="52" fillId="9" borderId="48" xfId="0" applyNumberFormat="1" applyFont="1" applyFill="1" applyBorder="1" applyAlignment="1" applyProtection="1">
      <alignment horizontal="left" vertical="center"/>
    </xf>
    <xf numFmtId="10" fontId="10" fillId="0" borderId="1" xfId="0" applyNumberFormat="1" applyFont="1" applyBorder="1" applyAlignment="1" applyProtection="1">
      <alignment horizontal="center" vertical="center"/>
    </xf>
    <xf numFmtId="10" fontId="10" fillId="0" borderId="11" xfId="0" applyNumberFormat="1" applyFont="1" applyBorder="1" applyAlignment="1" applyProtection="1">
      <alignment horizontal="center" vertical="center"/>
    </xf>
    <xf numFmtId="10" fontId="10" fillId="0" borderId="8" xfId="0" applyNumberFormat="1" applyFont="1" applyBorder="1" applyAlignment="1" applyProtection="1">
      <alignment horizontal="center" vertical="center"/>
    </xf>
    <xf numFmtId="10" fontId="10" fillId="0" borderId="1" xfId="0" applyNumberFormat="1" applyFont="1" applyBorder="1" applyAlignment="1" applyProtection="1">
      <alignment horizontal="left" vertical="center" wrapText="1"/>
    </xf>
    <xf numFmtId="10" fontId="10" fillId="0" borderId="11" xfId="0" applyNumberFormat="1" applyFont="1" applyBorder="1" applyAlignment="1" applyProtection="1">
      <alignment horizontal="left" vertical="center" wrapText="1"/>
    </xf>
    <xf numFmtId="10" fontId="10" fillId="0" borderId="8" xfId="0" applyNumberFormat="1" applyFont="1" applyBorder="1" applyAlignment="1" applyProtection="1">
      <alignment horizontal="left" vertical="center" wrapText="1"/>
    </xf>
    <xf numFmtId="0" fontId="30" fillId="9" borderId="24" xfId="0" applyFont="1" applyFill="1" applyBorder="1" applyAlignment="1" applyProtection="1">
      <alignment horizontal="left" vertical="center" wrapText="1"/>
    </xf>
    <xf numFmtId="0" fontId="30" fillId="9" borderId="0" xfId="0" applyFont="1" applyFill="1" applyBorder="1" applyAlignment="1" applyProtection="1">
      <alignment horizontal="left" vertical="center" wrapText="1"/>
    </xf>
    <xf numFmtId="0" fontId="32" fillId="9" borderId="66" xfId="0" applyFont="1" applyFill="1" applyBorder="1" applyAlignment="1" applyProtection="1">
      <alignment horizontal="left" wrapText="1"/>
    </xf>
    <xf numFmtId="0" fontId="32" fillId="9" borderId="67" xfId="0" applyFont="1" applyFill="1" applyBorder="1" applyAlignment="1" applyProtection="1">
      <alignment horizontal="left" wrapText="1"/>
    </xf>
    <xf numFmtId="0" fontId="29" fillId="9" borderId="0" xfId="0" applyFont="1" applyFill="1" applyBorder="1" applyAlignment="1" applyProtection="1">
      <alignment horizontal="center"/>
    </xf>
    <xf numFmtId="0" fontId="22" fillId="9" borderId="6" xfId="0" applyFont="1" applyFill="1" applyBorder="1" applyAlignment="1" applyProtection="1">
      <alignment horizontal="left" vertical="center"/>
    </xf>
    <xf numFmtId="0" fontId="22" fillId="9" borderId="21" xfId="0" applyFont="1" applyFill="1" applyBorder="1" applyAlignment="1" applyProtection="1">
      <alignment horizontal="left" vertical="center"/>
    </xf>
    <xf numFmtId="0" fontId="23" fillId="0" borderId="73" xfId="0" applyFont="1" applyBorder="1" applyAlignment="1" applyProtection="1">
      <alignment horizontal="center"/>
    </xf>
    <xf numFmtId="0" fontId="23" fillId="0" borderId="26" xfId="0" applyFont="1" applyBorder="1" applyAlignment="1" applyProtection="1">
      <alignment horizontal="center"/>
    </xf>
    <xf numFmtId="10" fontId="23" fillId="10" borderId="76" xfId="2" applyNumberFormat="1" applyFont="1" applyFill="1" applyBorder="1" applyAlignment="1" applyProtection="1">
      <alignment horizontal="center" vertical="center"/>
      <protection locked="0"/>
    </xf>
    <xf numFmtId="10" fontId="23" fillId="10" borderId="77" xfId="2" applyNumberFormat="1" applyFont="1" applyFill="1" applyBorder="1" applyAlignment="1" applyProtection="1">
      <alignment horizontal="center" vertical="center"/>
      <protection locked="0"/>
    </xf>
    <xf numFmtId="10" fontId="23" fillId="10" borderId="1" xfId="2" applyNumberFormat="1" applyFont="1" applyFill="1" applyBorder="1" applyAlignment="1" applyProtection="1">
      <alignment horizontal="center" vertical="center"/>
      <protection locked="0"/>
    </xf>
    <xf numFmtId="10" fontId="23" fillId="10" borderId="28" xfId="2" applyNumberFormat="1" applyFont="1" applyFill="1" applyBorder="1" applyAlignment="1" applyProtection="1">
      <alignment horizontal="center" vertical="center"/>
      <protection locked="0"/>
    </xf>
    <xf numFmtId="10" fontId="23" fillId="10" borderId="74" xfId="2" applyNumberFormat="1" applyFont="1" applyFill="1" applyBorder="1" applyAlignment="1" applyProtection="1">
      <alignment horizontal="center" vertical="center"/>
      <protection locked="0"/>
    </xf>
    <xf numFmtId="10" fontId="23" fillId="10" borderId="75" xfId="2" applyNumberFormat="1" applyFont="1" applyFill="1" applyBorder="1" applyAlignment="1" applyProtection="1">
      <alignment horizontal="center" vertical="center"/>
      <protection locked="0"/>
    </xf>
    <xf numFmtId="0" fontId="7" fillId="7" borderId="19" xfId="4" applyFont="1" applyFill="1" applyBorder="1" applyAlignment="1" applyProtection="1">
      <alignment horizontal="center" vertical="center" wrapText="1"/>
    </xf>
    <xf numFmtId="0" fontId="7" fillId="7" borderId="12" xfId="4" applyFont="1" applyFill="1" applyBorder="1" applyAlignment="1" applyProtection="1">
      <alignment horizontal="center" vertical="center" wrapText="1"/>
    </xf>
    <xf numFmtId="0" fontId="7" fillId="7" borderId="26" xfId="4" applyFont="1" applyFill="1" applyBorder="1" applyAlignment="1" applyProtection="1">
      <alignment horizontal="center" vertical="center" wrapText="1"/>
    </xf>
    <xf numFmtId="0" fontId="23" fillId="9" borderId="0" xfId="0" applyFont="1" applyFill="1" applyBorder="1" applyAlignment="1" applyProtection="1">
      <alignment horizontal="center"/>
    </xf>
    <xf numFmtId="0" fontId="27" fillId="9" borderId="0" xfId="0" applyFont="1" applyFill="1" applyBorder="1" applyAlignment="1" applyProtection="1">
      <alignment horizontal="center"/>
    </xf>
    <xf numFmtId="0" fontId="28" fillId="9" borderId="0" xfId="0" applyFont="1" applyFill="1" applyBorder="1" applyAlignment="1" applyProtection="1">
      <alignment horizontal="center"/>
    </xf>
    <xf numFmtId="0" fontId="23" fillId="10" borderId="38" xfId="0" applyFont="1" applyFill="1" applyBorder="1" applyAlignment="1" applyProtection="1">
      <alignment horizontal="center"/>
    </xf>
    <xf numFmtId="0" fontId="23" fillId="10" borderId="48" xfId="0" applyFont="1" applyFill="1" applyBorder="1" applyAlignment="1" applyProtection="1">
      <alignment horizontal="center"/>
    </xf>
    <xf numFmtId="0" fontId="23" fillId="10" borderId="51" xfId="0" applyFont="1" applyFill="1" applyBorder="1" applyAlignment="1" applyProtection="1">
      <alignment horizontal="center"/>
    </xf>
    <xf numFmtId="0" fontId="23" fillId="10" borderId="32" xfId="0" applyFont="1" applyFill="1" applyBorder="1" applyAlignment="1" applyProtection="1">
      <alignment horizontal="center"/>
    </xf>
    <xf numFmtId="0" fontId="23" fillId="10" borderId="33" xfId="0" applyFont="1" applyFill="1" applyBorder="1" applyAlignment="1" applyProtection="1">
      <alignment horizontal="center"/>
    </xf>
    <xf numFmtId="0" fontId="23" fillId="10" borderId="9" xfId="0" applyFont="1" applyFill="1" applyBorder="1" applyAlignment="1" applyProtection="1">
      <alignment horizontal="center"/>
    </xf>
    <xf numFmtId="14" fontId="7" fillId="2" borderId="1" xfId="0" applyNumberFormat="1" applyFont="1" applyFill="1" applyBorder="1" applyAlignment="1" applyProtection="1">
      <alignment horizontal="center"/>
      <protection locked="0"/>
    </xf>
    <xf numFmtId="14" fontId="7" fillId="2" borderId="11" xfId="0" applyNumberFormat="1" applyFont="1" applyFill="1" applyBorder="1" applyAlignment="1" applyProtection="1">
      <alignment horizontal="center"/>
      <protection locked="0"/>
    </xf>
    <xf numFmtId="14" fontId="7" fillId="2" borderId="8" xfId="0" applyNumberFormat="1" applyFont="1" applyFill="1" applyBorder="1" applyAlignment="1" applyProtection="1">
      <alignment horizontal="center"/>
      <protection locked="0"/>
    </xf>
    <xf numFmtId="0" fontId="7" fillId="2" borderId="3" xfId="0" applyFont="1" applyFill="1" applyBorder="1" applyAlignment="1" applyProtection="1">
      <alignment horizontal="left"/>
      <protection locked="0"/>
    </xf>
    <xf numFmtId="0" fontId="12" fillId="0" borderId="3" xfId="0" applyFont="1" applyBorder="1" applyAlignment="1" applyProtection="1">
      <protection locked="0"/>
    </xf>
    <xf numFmtId="0" fontId="17" fillId="0" borderId="45" xfId="0" applyFont="1" applyBorder="1" applyAlignment="1" applyProtection="1">
      <alignment horizontal="center"/>
      <protection locked="0"/>
    </xf>
    <xf numFmtId="0" fontId="4" fillId="0" borderId="24" xfId="0" applyFont="1" applyBorder="1" applyAlignment="1" applyProtection="1">
      <alignment horizontal="center"/>
      <protection locked="0"/>
    </xf>
    <xf numFmtId="0" fontId="4" fillId="0" borderId="44" xfId="0" applyFont="1" applyBorder="1" applyAlignment="1" applyProtection="1">
      <alignment horizontal="center"/>
      <protection locked="0"/>
    </xf>
    <xf numFmtId="10" fontId="7" fillId="2" borderId="1" xfId="0" applyNumberFormat="1" applyFont="1" applyFill="1" applyBorder="1" applyAlignment="1" applyProtection="1">
      <alignment horizontal="center"/>
      <protection locked="0"/>
    </xf>
    <xf numFmtId="10" fontId="7" fillId="2" borderId="11" xfId="0" applyNumberFormat="1" applyFont="1" applyFill="1" applyBorder="1" applyAlignment="1" applyProtection="1">
      <alignment horizontal="center"/>
      <protection locked="0"/>
    </xf>
    <xf numFmtId="10" fontId="7" fillId="2" borderId="8" xfId="0" applyNumberFormat="1" applyFont="1" applyFill="1" applyBorder="1" applyAlignment="1" applyProtection="1">
      <alignment horizontal="center"/>
      <protection locked="0"/>
    </xf>
    <xf numFmtId="0" fontId="7" fillId="2" borderId="1" xfId="1" applyNumberFormat="1" applyFont="1" applyFill="1" applyBorder="1" applyAlignment="1" applyProtection="1">
      <alignment horizontal="left"/>
      <protection locked="0"/>
    </xf>
    <xf numFmtId="0" fontId="7" fillId="2" borderId="11" xfId="1" applyNumberFormat="1" applyFont="1" applyFill="1" applyBorder="1" applyAlignment="1" applyProtection="1">
      <alignment horizontal="left"/>
      <protection locked="0"/>
    </xf>
    <xf numFmtId="0" fontId="7" fillId="2" borderId="8" xfId="1" applyNumberFormat="1" applyFont="1" applyFill="1" applyBorder="1" applyAlignment="1" applyProtection="1">
      <alignment horizontal="left"/>
      <protection locked="0"/>
    </xf>
    <xf numFmtId="10" fontId="3" fillId="2" borderId="1" xfId="0" applyNumberFormat="1" applyFont="1" applyFill="1" applyBorder="1" applyAlignment="1" applyProtection="1">
      <alignment horizontal="left"/>
      <protection locked="0"/>
    </xf>
    <xf numFmtId="10" fontId="3" fillId="2" borderId="11" xfId="0" applyNumberFormat="1" applyFont="1" applyFill="1" applyBorder="1" applyAlignment="1" applyProtection="1">
      <alignment horizontal="left"/>
      <protection locked="0"/>
    </xf>
    <xf numFmtId="10" fontId="3" fillId="2" borderId="8" xfId="0" applyNumberFormat="1" applyFont="1" applyFill="1" applyBorder="1" applyAlignment="1" applyProtection="1">
      <alignment horizontal="left"/>
      <protection locked="0"/>
    </xf>
    <xf numFmtId="14" fontId="7" fillId="2" borderId="1" xfId="0" applyNumberFormat="1" applyFont="1" applyFill="1" applyBorder="1" applyAlignment="1" applyProtection="1">
      <alignment horizontal="center"/>
    </xf>
    <xf numFmtId="14" fontId="7" fillId="2" borderId="11" xfId="0" applyNumberFormat="1" applyFont="1" applyFill="1" applyBorder="1" applyAlignment="1" applyProtection="1">
      <alignment horizontal="center"/>
    </xf>
    <xf numFmtId="14" fontId="7" fillId="2" borderId="8" xfId="0" applyNumberFormat="1" applyFont="1" applyFill="1" applyBorder="1" applyAlignment="1" applyProtection="1">
      <alignment horizontal="center"/>
    </xf>
    <xf numFmtId="0" fontId="7" fillId="2" borderId="3" xfId="0" applyFont="1" applyFill="1" applyBorder="1" applyAlignment="1" applyProtection="1">
      <alignment horizontal="left"/>
    </xf>
    <xf numFmtId="0" fontId="12" fillId="0" borderId="3" xfId="0" applyFont="1" applyBorder="1" applyAlignment="1" applyProtection="1"/>
    <xf numFmtId="0" fontId="17" fillId="0" borderId="45" xfId="0" applyFont="1" applyBorder="1" applyAlignment="1" applyProtection="1">
      <alignment horizontal="center"/>
    </xf>
    <xf numFmtId="0" fontId="4" fillId="0" borderId="24" xfId="0" applyFont="1" applyBorder="1" applyAlignment="1" applyProtection="1">
      <alignment horizontal="center"/>
    </xf>
    <xf numFmtId="0" fontId="4" fillId="0" borderId="44" xfId="0" applyFont="1" applyBorder="1" applyAlignment="1" applyProtection="1">
      <alignment horizontal="center"/>
    </xf>
    <xf numFmtId="10" fontId="7" fillId="2" borderId="1" xfId="0" applyNumberFormat="1" applyFont="1" applyFill="1" applyBorder="1" applyAlignment="1" applyProtection="1">
      <alignment horizontal="center"/>
    </xf>
    <xf numFmtId="10" fontId="7" fillId="2" borderId="11" xfId="0" applyNumberFormat="1" applyFont="1" applyFill="1" applyBorder="1" applyAlignment="1" applyProtection="1">
      <alignment horizontal="center"/>
    </xf>
    <xf numFmtId="10" fontId="7" fillId="2" borderId="8" xfId="0" applyNumberFormat="1" applyFont="1" applyFill="1" applyBorder="1" applyAlignment="1" applyProtection="1">
      <alignment horizontal="center"/>
    </xf>
    <xf numFmtId="0" fontId="7" fillId="2" borderId="1" xfId="1" applyNumberFormat="1" applyFont="1" applyFill="1" applyBorder="1" applyAlignment="1" applyProtection="1">
      <alignment horizontal="left"/>
    </xf>
    <xf numFmtId="0" fontId="7" fillId="2" borderId="11" xfId="1" applyNumberFormat="1" applyFont="1" applyFill="1" applyBorder="1" applyAlignment="1" applyProtection="1">
      <alignment horizontal="left"/>
    </xf>
    <xf numFmtId="0" fontId="7" fillId="2" borderId="8" xfId="1" applyNumberFormat="1" applyFont="1" applyFill="1" applyBorder="1" applyAlignment="1" applyProtection="1">
      <alignment horizontal="left"/>
    </xf>
    <xf numFmtId="10" fontId="3" fillId="2" borderId="1" xfId="0" applyNumberFormat="1" applyFont="1" applyFill="1" applyBorder="1" applyAlignment="1" applyProtection="1">
      <alignment horizontal="left"/>
    </xf>
    <xf numFmtId="10" fontId="3" fillId="2" borderId="11" xfId="0" applyNumberFormat="1" applyFont="1" applyFill="1" applyBorder="1" applyAlignment="1" applyProtection="1">
      <alignment horizontal="left"/>
    </xf>
    <xf numFmtId="10" fontId="3" fillId="2" borderId="8" xfId="0" applyNumberFormat="1" applyFont="1" applyFill="1" applyBorder="1" applyAlignment="1" applyProtection="1">
      <alignment horizontal="left"/>
    </xf>
    <xf numFmtId="0" fontId="7" fillId="11" borderId="19" xfId="4" applyFont="1" applyFill="1" applyBorder="1" applyAlignment="1" applyProtection="1">
      <alignment horizontal="center" vertical="center" wrapText="1"/>
    </xf>
    <xf numFmtId="0" fontId="7" fillId="11" borderId="12" xfId="4" applyFont="1" applyFill="1" applyBorder="1" applyAlignment="1" applyProtection="1">
      <alignment horizontal="center" vertical="center" wrapText="1"/>
    </xf>
    <xf numFmtId="0" fontId="7" fillId="11" borderId="26" xfId="4" applyFont="1" applyFill="1" applyBorder="1" applyAlignment="1" applyProtection="1">
      <alignment horizontal="center" vertical="center" wrapText="1"/>
    </xf>
    <xf numFmtId="0" fontId="10" fillId="9" borderId="0" xfId="4" applyFont="1" applyFill="1" applyBorder="1" applyAlignment="1" applyProtection="1">
      <alignment horizontal="left" vertical="center" wrapText="1"/>
    </xf>
    <xf numFmtId="0" fontId="10" fillId="9" borderId="62" xfId="0" applyFont="1" applyFill="1" applyBorder="1" applyAlignment="1">
      <alignment horizontal="left" vertical="center" wrapText="1"/>
    </xf>
    <xf numFmtId="0" fontId="10" fillId="9" borderId="46" xfId="0" applyFont="1" applyFill="1" applyBorder="1" applyAlignment="1">
      <alignment horizontal="left" vertical="center" wrapText="1"/>
    </xf>
    <xf numFmtId="0" fontId="10" fillId="9" borderId="41" xfId="0" applyFont="1" applyFill="1" applyBorder="1" applyAlignment="1">
      <alignment horizontal="left" vertical="center" wrapText="1"/>
    </xf>
    <xf numFmtId="0" fontId="42"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vertical="center" wrapText="1"/>
    </xf>
    <xf numFmtId="0" fontId="7" fillId="9" borderId="0" xfId="4" applyFont="1" applyFill="1" applyBorder="1" applyAlignment="1" applyProtection="1">
      <alignment horizontal="center" vertical="center" wrapText="1"/>
    </xf>
    <xf numFmtId="0" fontId="7" fillId="10" borderId="38" xfId="0" applyFont="1" applyFill="1" applyBorder="1" applyAlignment="1" applyProtection="1">
      <alignment horizontal="center" vertical="center" wrapText="1"/>
    </xf>
    <xf numFmtId="0" fontId="7" fillId="10" borderId="48" xfId="0" applyFont="1" applyFill="1" applyBorder="1" applyAlignment="1" applyProtection="1">
      <alignment horizontal="center" vertical="center" wrapText="1"/>
    </xf>
    <xf numFmtId="0" fontId="7" fillId="10" borderId="51" xfId="0" applyFont="1" applyFill="1" applyBorder="1" applyAlignment="1" applyProtection="1">
      <alignment horizontal="center" vertical="center" wrapText="1"/>
    </xf>
    <xf numFmtId="0" fontId="7" fillId="10" borderId="32" xfId="0" applyFont="1" applyFill="1" applyBorder="1" applyAlignment="1" applyProtection="1">
      <alignment horizontal="center" vertical="center" wrapText="1"/>
    </xf>
    <xf numFmtId="0" fontId="7" fillId="10" borderId="33" xfId="0" applyFont="1" applyFill="1" applyBorder="1" applyAlignment="1" applyProtection="1">
      <alignment horizontal="center" vertical="center" wrapText="1"/>
    </xf>
    <xf numFmtId="0" fontId="7" fillId="10" borderId="9"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8" xfId="0" applyFont="1" applyFill="1" applyBorder="1" applyAlignment="1" applyProtection="1">
      <alignment horizontal="left" vertical="center" wrapText="1"/>
    </xf>
    <xf numFmtId="0" fontId="10" fillId="9" borderId="51" xfId="0" applyFont="1" applyFill="1" applyBorder="1" applyAlignment="1">
      <alignment horizontal="left" vertical="center" wrapText="1"/>
    </xf>
    <xf numFmtId="0" fontId="10" fillId="9" borderId="7" xfId="0" applyFont="1" applyFill="1" applyBorder="1" applyAlignment="1">
      <alignment horizontal="left" vertical="center" wrapText="1"/>
    </xf>
    <xf numFmtId="0" fontId="10" fillId="9" borderId="38" xfId="0" applyFont="1" applyFill="1" applyBorder="1" applyAlignment="1">
      <alignment horizontal="left" vertical="center" wrapText="1"/>
    </xf>
    <xf numFmtId="0" fontId="2" fillId="9" borderId="65" xfId="4" applyFont="1" applyFill="1" applyBorder="1" applyAlignment="1" applyProtection="1">
      <alignment horizontal="left" vertical="center" wrapText="1"/>
    </xf>
    <xf numFmtId="0" fontId="2" fillId="9" borderId="64" xfId="4" applyFont="1" applyFill="1" applyBorder="1" applyAlignment="1" applyProtection="1">
      <alignment horizontal="left" vertical="center" wrapText="1"/>
    </xf>
    <xf numFmtId="0" fontId="10" fillId="9" borderId="0" xfId="0" applyFont="1" applyFill="1" applyBorder="1" applyAlignment="1">
      <alignment horizontal="left" vertical="center" wrapText="1"/>
    </xf>
    <xf numFmtId="0" fontId="2" fillId="8" borderId="1" xfId="0" applyFont="1" applyFill="1" applyBorder="1" applyAlignment="1" applyProtection="1">
      <alignment horizontal="left" vertical="center" wrapText="1"/>
    </xf>
    <xf numFmtId="0" fontId="2" fillId="8" borderId="8" xfId="0" applyFont="1" applyFill="1" applyBorder="1" applyAlignment="1" applyProtection="1">
      <alignment horizontal="left" vertical="center" wrapText="1"/>
    </xf>
    <xf numFmtId="170" fontId="2" fillId="10" borderId="3" xfId="0" applyNumberFormat="1" applyFont="1" applyFill="1" applyBorder="1" applyAlignment="1" applyProtection="1">
      <alignment horizontal="right" vertical="center" indent="1"/>
      <protection locked="0"/>
    </xf>
  </cellXfs>
  <cellStyles count="8">
    <cellStyle name="Moeda" xfId="1" builtinId="4"/>
    <cellStyle name="Moeda_Plan1" xfId="7"/>
    <cellStyle name="Normal" xfId="0" builtinId="0"/>
    <cellStyle name="Normal 2" xfId="4"/>
    <cellStyle name="Porcentagem" xfId="2" builtinId="5"/>
    <cellStyle name="Título 2" xfId="5" builtinId="17"/>
    <cellStyle name="Título 3" xfId="6" builtinId="18"/>
    <cellStyle name="Vírgula" xfId="3" builtinId="3"/>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FFFF99"/>
      <color rgb="FFC4D79B"/>
      <color rgb="FF1D08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Z68"/>
  <sheetViews>
    <sheetView showGridLines="0" tabSelected="1" view="pageBreakPreview" zoomScale="80" zoomScaleNormal="100" zoomScaleSheetLayoutView="80" workbookViewId="0">
      <selection activeCell="L19" sqref="L19"/>
    </sheetView>
  </sheetViews>
  <sheetFormatPr defaultRowHeight="12.75" x14ac:dyDescent="0.2"/>
  <cols>
    <col min="1" max="1" width="7.140625" style="356" customWidth="1"/>
    <col min="2" max="2" width="37" style="356" customWidth="1"/>
    <col min="3" max="8" width="15.7109375" style="356" customWidth="1"/>
    <col min="9" max="12" width="8.7109375" style="356" customWidth="1"/>
    <col min="13" max="26" width="15.7109375" style="356" customWidth="1"/>
    <col min="27" max="16384" width="9.140625" style="356"/>
  </cols>
  <sheetData>
    <row r="1" spans="1:26" s="346" customFormat="1" ht="18.75" customHeight="1" x14ac:dyDescent="0.3">
      <c r="A1" s="628" t="s">
        <v>246</v>
      </c>
      <c r="B1" s="628"/>
      <c r="C1" s="628"/>
      <c r="D1" s="628"/>
      <c r="E1" s="628"/>
      <c r="F1" s="628"/>
      <c r="G1" s="628"/>
      <c r="H1" s="628"/>
      <c r="I1" s="628"/>
      <c r="J1" s="628"/>
      <c r="K1" s="628"/>
      <c r="L1" s="628"/>
      <c r="M1" s="628"/>
      <c r="N1" s="628"/>
      <c r="O1" s="628"/>
      <c r="P1" s="628"/>
      <c r="Q1" s="628"/>
      <c r="R1" s="628"/>
      <c r="S1" s="628"/>
      <c r="T1" s="628"/>
      <c r="U1" s="628"/>
      <c r="V1" s="628"/>
      <c r="X1" s="252"/>
      <c r="Y1" s="252"/>
      <c r="Z1" s="252"/>
    </row>
    <row r="2" spans="1:26" s="346" customFormat="1" ht="18.75" customHeight="1" x14ac:dyDescent="0.3">
      <c r="A2" s="629" t="s">
        <v>397</v>
      </c>
      <c r="B2" s="629"/>
      <c r="C2" s="629"/>
      <c r="D2" s="629"/>
      <c r="E2" s="629"/>
      <c r="F2" s="629"/>
      <c r="G2" s="629"/>
      <c r="H2" s="629"/>
      <c r="I2" s="629"/>
      <c r="J2" s="629"/>
      <c r="K2" s="629"/>
      <c r="L2" s="629"/>
      <c r="M2" s="629"/>
      <c r="N2" s="629"/>
      <c r="O2" s="629"/>
      <c r="P2" s="629"/>
      <c r="Q2" s="629"/>
      <c r="R2" s="629"/>
      <c r="S2" s="629"/>
      <c r="T2" s="629"/>
      <c r="U2" s="629"/>
      <c r="V2" s="629"/>
      <c r="X2" s="252"/>
      <c r="Y2" s="252"/>
      <c r="Z2" s="252"/>
    </row>
    <row r="3" spans="1:26" s="346" customFormat="1" ht="18.75" customHeight="1" x14ac:dyDescent="0.25">
      <c r="A3" s="630" t="s">
        <v>271</v>
      </c>
      <c r="B3" s="630"/>
      <c r="C3" s="630"/>
      <c r="D3" s="630"/>
      <c r="E3" s="630"/>
      <c r="F3" s="630"/>
      <c r="G3" s="630"/>
      <c r="H3" s="630"/>
      <c r="I3" s="630"/>
      <c r="J3" s="630"/>
      <c r="K3" s="630"/>
      <c r="L3" s="630"/>
      <c r="M3" s="630"/>
      <c r="N3" s="630"/>
      <c r="O3" s="630"/>
      <c r="P3" s="630"/>
      <c r="Q3" s="630"/>
      <c r="R3" s="630"/>
      <c r="S3" s="630"/>
      <c r="T3" s="630"/>
      <c r="U3" s="630"/>
      <c r="V3" s="630"/>
      <c r="X3" s="382"/>
      <c r="Y3" s="314"/>
      <c r="Z3" s="314"/>
    </row>
    <row r="4" spans="1:26" s="346" customFormat="1" ht="15" customHeight="1" x14ac:dyDescent="0.25">
      <c r="A4" s="277"/>
      <c r="B4" s="277"/>
      <c r="C4" s="277"/>
      <c r="D4" s="277"/>
      <c r="E4" s="277"/>
      <c r="G4" s="277"/>
      <c r="H4" s="277"/>
      <c r="I4" s="277"/>
      <c r="J4" s="277"/>
      <c r="K4" s="277"/>
      <c r="L4" s="277"/>
      <c r="M4" s="277"/>
      <c r="N4" s="277"/>
      <c r="O4" s="277"/>
      <c r="P4" s="277"/>
      <c r="Q4" s="277"/>
      <c r="R4" s="277"/>
      <c r="S4" s="300"/>
      <c r="U4" s="305" t="s">
        <v>255</v>
      </c>
      <c r="V4" s="546"/>
    </row>
    <row r="5" spans="1:26" s="346" customFormat="1" ht="15" customHeight="1" x14ac:dyDescent="0.25">
      <c r="A5" s="277"/>
      <c r="B5" s="277"/>
      <c r="C5" s="277"/>
      <c r="D5" s="277"/>
      <c r="E5" s="277"/>
      <c r="G5" s="277"/>
      <c r="H5" s="277"/>
      <c r="I5" s="277"/>
      <c r="J5" s="277"/>
      <c r="K5" s="277"/>
      <c r="L5" s="277"/>
      <c r="M5" s="277"/>
      <c r="N5" s="277"/>
      <c r="O5" s="277"/>
      <c r="P5" s="277"/>
      <c r="Q5" s="277"/>
      <c r="R5" s="277"/>
      <c r="S5" s="300"/>
      <c r="U5" s="305" t="s">
        <v>184</v>
      </c>
      <c r="V5" s="546"/>
    </row>
    <row r="6" spans="1:26" s="346" customFormat="1" ht="15" customHeight="1" x14ac:dyDescent="0.25">
      <c r="A6" s="464"/>
      <c r="B6" s="464"/>
      <c r="C6" s="277"/>
      <c r="D6" s="277"/>
      <c r="E6" s="277"/>
      <c r="G6" s="277"/>
      <c r="H6" s="277"/>
      <c r="I6" s="277"/>
      <c r="J6" s="277"/>
      <c r="K6" s="277"/>
      <c r="L6" s="277"/>
      <c r="M6" s="277"/>
      <c r="N6" s="277"/>
      <c r="O6" s="277"/>
      <c r="P6" s="277"/>
      <c r="Q6" s="277"/>
      <c r="R6" s="277"/>
      <c r="S6" s="277"/>
      <c r="T6" s="277"/>
      <c r="U6" s="277"/>
      <c r="V6" s="277"/>
    </row>
    <row r="7" spans="1:26" s="346" customFormat="1" ht="15" customHeight="1" x14ac:dyDescent="0.25">
      <c r="A7" s="577" t="s">
        <v>140</v>
      </c>
      <c r="B7" s="578"/>
      <c r="C7" s="578"/>
      <c r="D7" s="578"/>
      <c r="E7" s="578"/>
      <c r="F7" s="578"/>
      <c r="G7" s="578"/>
      <c r="H7" s="578"/>
      <c r="I7" s="578"/>
      <c r="J7" s="578"/>
      <c r="K7" s="578"/>
      <c r="L7" s="578"/>
      <c r="M7" s="578"/>
      <c r="N7" s="578"/>
      <c r="O7" s="578"/>
      <c r="P7" s="578"/>
      <c r="Q7" s="578"/>
      <c r="R7" s="578"/>
      <c r="S7" s="578"/>
      <c r="T7" s="578"/>
      <c r="U7" s="578"/>
      <c r="V7" s="579"/>
    </row>
    <row r="8" spans="1:26" s="346" customFormat="1" ht="15" customHeight="1" x14ac:dyDescent="0.25">
      <c r="A8" s="580" t="s">
        <v>141</v>
      </c>
      <c r="B8" s="581"/>
      <c r="C8" s="581"/>
      <c r="D8" s="581"/>
      <c r="E8" s="581"/>
      <c r="F8" s="581"/>
      <c r="G8" s="581"/>
      <c r="H8" s="581"/>
      <c r="I8" s="581"/>
      <c r="J8" s="581"/>
      <c r="K8" s="581"/>
      <c r="L8" s="581"/>
      <c r="M8" s="581"/>
      <c r="N8" s="581"/>
      <c r="O8" s="581"/>
      <c r="P8" s="581"/>
      <c r="Q8" s="581"/>
      <c r="R8" s="581"/>
      <c r="S8" s="581"/>
      <c r="T8" s="581"/>
      <c r="U8" s="581"/>
      <c r="V8" s="582"/>
    </row>
    <row r="9" spans="1:26" s="346" customFormat="1" ht="15" customHeight="1" x14ac:dyDescent="0.25">
      <c r="A9" s="465"/>
      <c r="B9" s="465"/>
      <c r="C9" s="465"/>
      <c r="D9" s="465"/>
      <c r="E9" s="465"/>
      <c r="G9" s="465"/>
      <c r="H9" s="465"/>
      <c r="I9" s="466"/>
      <c r="J9" s="466"/>
      <c r="K9" s="466"/>
      <c r="L9" s="466"/>
      <c r="M9" s="466"/>
      <c r="N9" s="466"/>
      <c r="O9" s="466"/>
      <c r="P9" s="466"/>
      <c r="Q9" s="466"/>
      <c r="R9" s="466"/>
      <c r="S9" s="466"/>
      <c r="T9" s="465"/>
      <c r="U9" s="465"/>
      <c r="V9" s="465"/>
    </row>
    <row r="10" spans="1:26" s="347" customFormat="1" ht="15" customHeight="1" x14ac:dyDescent="0.25">
      <c r="A10" s="594" t="s">
        <v>142</v>
      </c>
      <c r="B10" s="594" t="s">
        <v>294</v>
      </c>
      <c r="C10" s="619" t="s">
        <v>146</v>
      </c>
      <c r="D10" s="620"/>
      <c r="E10" s="620"/>
      <c r="F10" s="620"/>
      <c r="G10" s="621"/>
      <c r="H10" s="593" t="s">
        <v>143</v>
      </c>
      <c r="I10" s="616" t="s">
        <v>240</v>
      </c>
      <c r="J10" s="616"/>
      <c r="K10" s="616"/>
      <c r="L10" s="616"/>
      <c r="M10" s="616"/>
      <c r="N10" s="616"/>
      <c r="O10" s="616"/>
      <c r="P10" s="616"/>
      <c r="Q10" s="616"/>
      <c r="R10" s="616"/>
      <c r="S10" s="616"/>
      <c r="T10" s="593" t="s">
        <v>144</v>
      </c>
      <c r="U10" s="593" t="s">
        <v>339</v>
      </c>
      <c r="V10" s="593" t="s">
        <v>340</v>
      </c>
    </row>
    <row r="11" spans="1:26" s="348" customFormat="1" ht="40.5" customHeight="1" x14ac:dyDescent="0.25">
      <c r="A11" s="594"/>
      <c r="B11" s="594"/>
      <c r="C11" s="608" t="s">
        <v>253</v>
      </c>
      <c r="D11" s="608" t="s">
        <v>249</v>
      </c>
      <c r="E11" s="608" t="s">
        <v>287</v>
      </c>
      <c r="F11" s="608" t="s">
        <v>400</v>
      </c>
      <c r="G11" s="608" t="s">
        <v>350</v>
      </c>
      <c r="H11" s="594"/>
      <c r="I11" s="596" t="s">
        <v>387</v>
      </c>
      <c r="J11" s="597"/>
      <c r="K11" s="606" t="s">
        <v>393</v>
      </c>
      <c r="L11" s="607"/>
      <c r="M11" s="575" t="s">
        <v>254</v>
      </c>
      <c r="N11" s="575" t="s">
        <v>365</v>
      </c>
      <c r="O11" s="575" t="s">
        <v>263</v>
      </c>
      <c r="P11" s="575" t="s">
        <v>293</v>
      </c>
      <c r="Q11" s="575" t="s">
        <v>291</v>
      </c>
      <c r="R11" s="575" t="s">
        <v>303</v>
      </c>
      <c r="S11" s="608" t="s">
        <v>388</v>
      </c>
      <c r="T11" s="594"/>
      <c r="U11" s="594"/>
      <c r="V11" s="594"/>
    </row>
    <row r="12" spans="1:26" s="349" customFormat="1" ht="31.5" customHeight="1" x14ac:dyDescent="0.25">
      <c r="A12" s="594"/>
      <c r="B12" s="594"/>
      <c r="C12" s="575"/>
      <c r="D12" s="576"/>
      <c r="E12" s="576"/>
      <c r="F12" s="576"/>
      <c r="G12" s="575"/>
      <c r="H12" s="594"/>
      <c r="I12" s="298" t="s">
        <v>244</v>
      </c>
      <c r="J12" s="298" t="s">
        <v>250</v>
      </c>
      <c r="K12" s="298" t="s">
        <v>333</v>
      </c>
      <c r="L12" s="298" t="s">
        <v>334</v>
      </c>
      <c r="M12" s="576"/>
      <c r="N12" s="576"/>
      <c r="O12" s="575"/>
      <c r="P12" s="575"/>
      <c r="Q12" s="575"/>
      <c r="R12" s="576"/>
      <c r="S12" s="575"/>
      <c r="T12" s="594"/>
      <c r="U12" s="594"/>
      <c r="V12" s="594"/>
    </row>
    <row r="13" spans="1:26" s="349" customFormat="1" ht="15" customHeight="1" x14ac:dyDescent="0.25">
      <c r="A13" s="595"/>
      <c r="B13" s="595"/>
      <c r="C13" s="576"/>
      <c r="D13" s="350">
        <v>0.3</v>
      </c>
      <c r="E13" s="350">
        <v>0.2</v>
      </c>
      <c r="F13" s="350">
        <v>0.1</v>
      </c>
      <c r="G13" s="576"/>
      <c r="H13" s="595"/>
      <c r="I13" s="549">
        <v>0</v>
      </c>
      <c r="J13" s="550">
        <v>0</v>
      </c>
      <c r="K13" s="549">
        <v>0</v>
      </c>
      <c r="L13" s="551">
        <v>0</v>
      </c>
      <c r="M13" s="552">
        <v>0</v>
      </c>
      <c r="N13" s="549">
        <v>0</v>
      </c>
      <c r="O13" s="576"/>
      <c r="P13" s="576"/>
      <c r="Q13" s="576"/>
      <c r="R13" s="552">
        <v>0</v>
      </c>
      <c r="S13" s="555">
        <v>0</v>
      </c>
      <c r="T13" s="595"/>
      <c r="U13" s="595"/>
      <c r="V13" s="595"/>
      <c r="X13" s="241"/>
      <c r="Y13" s="241"/>
    </row>
    <row r="14" spans="1:26" s="349" customFormat="1" ht="15" customHeight="1" x14ac:dyDescent="0.25">
      <c r="A14" s="361">
        <v>1</v>
      </c>
      <c r="B14" s="351" t="s">
        <v>274</v>
      </c>
      <c r="C14" s="547">
        <v>0</v>
      </c>
      <c r="D14" s="521">
        <f>ROUND((IF(C14&lt;&gt;0,$D$13*C14,0)),2)</f>
        <v>0</v>
      </c>
      <c r="E14" s="522"/>
      <c r="F14" s="522"/>
      <c r="G14" s="523">
        <f>ROUND((IF(C14&lt;&gt;0,(C14+D14+E14+F14)*('ENCARGOS SOCIAIS-Base Licitante'!$C$71/100),0)),2)</f>
        <v>0</v>
      </c>
      <c r="H14" s="524">
        <f>SUM(C14:G14)</f>
        <v>0</v>
      </c>
      <c r="I14" s="604">
        <f>ROUND((IF((C14&gt;0),($I$13*15)-(($I$13*15)*$J$13),0)),2)</f>
        <v>0</v>
      </c>
      <c r="J14" s="605"/>
      <c r="K14" s="604">
        <f>ROUND((IF(C14&gt;0,MAX(0,($K$13*(15*$L$13))-(6%*C14),0),0)),2)</f>
        <v>0</v>
      </c>
      <c r="L14" s="605"/>
      <c r="M14" s="525">
        <f>IF(C14&lt;&gt;0,$M$13,0)</f>
        <v>0</v>
      </c>
      <c r="N14" s="526">
        <f>ROUND((($N$13*0.0353)),2)</f>
        <v>0</v>
      </c>
      <c r="O14" s="526">
        <f>IF(C14&lt;&gt;0,'INSUMOS - Base Licitante'!E60,0)</f>
        <v>0</v>
      </c>
      <c r="P14" s="526">
        <f>IF(C14&lt;&gt;0,'INSUMOS - Base Licitante'!$E$41,0)</f>
        <v>0</v>
      </c>
      <c r="Q14" s="525">
        <f>IF(C14&lt;&gt;0,'INSUMOS - Base Licitante'!$E$57,0)</f>
        <v>0</v>
      </c>
      <c r="R14" s="525">
        <f>ROUND((IF(C14&lt;&gt;0,$R$13/2,0)),2)</f>
        <v>0</v>
      </c>
      <c r="S14" s="527">
        <f>ROUND((IF(C14&lt;&gt;0,(((((C14+D14+E14+F14)/220)*1.5)*$S$13)*15),0)),2)</f>
        <v>0</v>
      </c>
      <c r="T14" s="524">
        <f>SUM(I14:S14)</f>
        <v>0</v>
      </c>
      <c r="U14" s="528">
        <f>ROUND(((H14+T14)*'CITL - Base Licitante'!$B$20),2)</f>
        <v>0</v>
      </c>
      <c r="V14" s="493">
        <f>H14+T14+U14</f>
        <v>0</v>
      </c>
      <c r="X14" s="241"/>
      <c r="Y14" s="241"/>
    </row>
    <row r="15" spans="1:26" s="349" customFormat="1" ht="15" customHeight="1" x14ac:dyDescent="0.25">
      <c r="A15" s="393">
        <v>2</v>
      </c>
      <c r="B15" s="394" t="s">
        <v>275</v>
      </c>
      <c r="C15" s="548">
        <v>0</v>
      </c>
      <c r="D15" s="529">
        <f>ROUND((IF(C15&lt;&gt;0,$D$13*C15,0)),2)</f>
        <v>0</v>
      </c>
      <c r="E15" s="529">
        <f>ROUND((IF(C15&lt;&gt;0,(C15+D15))*0.583333333333333*$E$13),2)</f>
        <v>0</v>
      </c>
      <c r="F15" s="763">
        <v>0</v>
      </c>
      <c r="G15" s="529">
        <f>ROUND((IF(C15&lt;&gt;0,(C15+D15+E15+F15)*('ENCARGOS SOCIAIS-Base Licitante'!$C$71/100),0)),2)</f>
        <v>0</v>
      </c>
      <c r="H15" s="531">
        <f>SUM(C15:G15)</f>
        <v>0</v>
      </c>
      <c r="I15" s="602">
        <f>ROUND((IF((C15&gt;0),($I$13*15)-(($I$13*15)*$J$13),0)),2)</f>
        <v>0</v>
      </c>
      <c r="J15" s="603"/>
      <c r="K15" s="602">
        <f>ROUND((IF(C15&gt;0,MAX(0,($K$13*(15*$L$13))-(6%*C15),0),0)),2)</f>
        <v>0</v>
      </c>
      <c r="L15" s="603"/>
      <c r="M15" s="530">
        <f>IF(C15&lt;&gt;0,$M$13,0)</f>
        <v>0</v>
      </c>
      <c r="N15" s="532">
        <f t="shared" ref="N15:N18" si="0">ROUND((($N$13*0.0353)),2)</f>
        <v>0</v>
      </c>
      <c r="O15" s="532">
        <f>IF(C15&lt;&gt;0,'INSUMOS - Base Licitante'!E61,0)</f>
        <v>0</v>
      </c>
      <c r="P15" s="532">
        <f>IF(C15&lt;&gt;0,'INSUMOS - Base Licitante'!$E$41,0)</f>
        <v>0</v>
      </c>
      <c r="Q15" s="530">
        <f>IF(C15&lt;&gt;0,'INSUMOS - Base Licitante'!$E$57,0)</f>
        <v>0</v>
      </c>
      <c r="R15" s="530">
        <f>ROUND((IF(C15&lt;&gt;0,$R$13/2,0)),2)</f>
        <v>0</v>
      </c>
      <c r="S15" s="532">
        <f>ROUND((IF(C15&lt;&gt;0,(((((C15+D15+E15+F15)/220)*1.5)*$S$13)*15),0)),2)</f>
        <v>0</v>
      </c>
      <c r="T15" s="531">
        <f>SUM(I15:S15)</f>
        <v>0</v>
      </c>
      <c r="U15" s="532">
        <f>ROUND(((H15+T15)*'CITL - Base Licitante'!$B$20),2)</f>
        <v>0</v>
      </c>
      <c r="V15" s="495">
        <f>H15+T15+U15</f>
        <v>0</v>
      </c>
      <c r="X15" s="241"/>
      <c r="Y15" s="241"/>
    </row>
    <row r="16" spans="1:26" s="349" customFormat="1" ht="15" customHeight="1" x14ac:dyDescent="0.25">
      <c r="A16" s="361">
        <v>3</v>
      </c>
      <c r="B16" s="351" t="s">
        <v>272</v>
      </c>
      <c r="C16" s="547">
        <v>0</v>
      </c>
      <c r="D16" s="521">
        <f>ROUND((IF(C16&lt;&gt;0,$D$13*C16,0)),2)</f>
        <v>0</v>
      </c>
      <c r="E16" s="522"/>
      <c r="F16" s="522"/>
      <c r="G16" s="523">
        <f>ROUND((IF(C16&lt;&gt;0,(C16+D16+E16+F16)*('ENCARGOS SOCIAIS-Base Licitante'!$C$71/100),0)),2)</f>
        <v>0</v>
      </c>
      <c r="H16" s="524">
        <f>SUM(C16:G16)</f>
        <v>0</v>
      </c>
      <c r="I16" s="604">
        <f>ROUND((IF((C16&gt;0),($I$13*15)-(($I$13*15)*$J$13),0)),2)</f>
        <v>0</v>
      </c>
      <c r="J16" s="605"/>
      <c r="K16" s="604">
        <f>ROUND((IF(C16&gt;0,MAX(0,($K$13*(15*$L$13))-(6%*C16),0),0)),2)</f>
        <v>0</v>
      </c>
      <c r="L16" s="605"/>
      <c r="M16" s="525">
        <f>IF(C16&lt;&gt;0,$M$13,0)</f>
        <v>0</v>
      </c>
      <c r="N16" s="526">
        <f t="shared" si="0"/>
        <v>0</v>
      </c>
      <c r="O16" s="526">
        <f>IF(C16&lt;&gt;0,'INSUMOS - Base Licitante'!E62,0)</f>
        <v>0</v>
      </c>
      <c r="P16" s="526">
        <f>IF(C16&lt;&gt;0,'INSUMOS - Base Licitante'!$E$41,0)</f>
        <v>0</v>
      </c>
      <c r="Q16" s="533"/>
      <c r="R16" s="525">
        <f>ROUND((IF(C16&lt;&gt;0,$R$13/2,0)),2)</f>
        <v>0</v>
      </c>
      <c r="S16" s="527">
        <f>ROUND((IF(C16&lt;&gt;0,(((((C16+D16+E16+F16)/220)*1.5)*$S$13)*15),0)),2)</f>
        <v>0</v>
      </c>
      <c r="T16" s="524">
        <f>SUM(I16:S16)</f>
        <v>0</v>
      </c>
      <c r="U16" s="528">
        <f>ROUND(((H16+T16)*'CITL - Base Licitante'!$B$20),2)</f>
        <v>0</v>
      </c>
      <c r="V16" s="493">
        <f>H16+T16+U16</f>
        <v>0</v>
      </c>
      <c r="X16" s="241"/>
      <c r="Y16" s="241"/>
    </row>
    <row r="17" spans="1:25" s="349" customFormat="1" ht="15" customHeight="1" x14ac:dyDescent="0.25">
      <c r="A17" s="362">
        <v>4</v>
      </c>
      <c r="B17" s="360" t="s">
        <v>273</v>
      </c>
      <c r="C17" s="547">
        <v>0</v>
      </c>
      <c r="D17" s="534">
        <f>ROUND((IF(C17&lt;&gt;0,$D$13*C17,0)),2)</f>
        <v>0</v>
      </c>
      <c r="E17" s="534">
        <f>ROUND((IF(C17&lt;&gt;0,(C17+D17))*0.583333333333333*$E$13),2)</f>
        <v>0</v>
      </c>
      <c r="F17" s="763">
        <v>0</v>
      </c>
      <c r="G17" s="535">
        <f>ROUND((IF(C17&lt;&gt;0,(C17+D17+E17+F17)*('ENCARGOS SOCIAIS-Base Licitante'!$C$71/100),0)),2)</f>
        <v>0</v>
      </c>
      <c r="H17" s="536">
        <f>SUM(C17:G17)</f>
        <v>0</v>
      </c>
      <c r="I17" s="602">
        <f>ROUND((IF((C17&gt;0),($I$13*15)-(($I$13*15)*$J$13),0)),2)</f>
        <v>0</v>
      </c>
      <c r="J17" s="603"/>
      <c r="K17" s="602">
        <f>ROUND((IF(C17&gt;0,MAX(0,($K$13*(15*$L$13))-(6%*C17),0),0)),2)</f>
        <v>0</v>
      </c>
      <c r="L17" s="603"/>
      <c r="M17" s="537">
        <f>IF(C17&lt;&gt;0,$M$13,0)</f>
        <v>0</v>
      </c>
      <c r="N17" s="532">
        <f t="shared" si="0"/>
        <v>0</v>
      </c>
      <c r="O17" s="532">
        <f>IF(C17&lt;&gt;0,'INSUMOS - Base Licitante'!E63,0)</f>
        <v>0</v>
      </c>
      <c r="P17" s="532">
        <f>IF(C17&lt;&gt;0,'INSUMOS - Base Licitante'!$E$41,0)</f>
        <v>0</v>
      </c>
      <c r="Q17" s="533"/>
      <c r="R17" s="537">
        <f>ROUND((IF(C17&lt;&gt;0,$R$13/2,0)),2)</f>
        <v>0</v>
      </c>
      <c r="S17" s="538">
        <f>ROUND((IF(C17&lt;&gt;0,(((((C17+D17+E17+F17)/220)*1.5)*$S$13)*15),0)),2)</f>
        <v>0</v>
      </c>
      <c r="T17" s="536">
        <f>SUM(I17:S17)</f>
        <v>0</v>
      </c>
      <c r="U17" s="538">
        <f>ROUND(((H17+T17)*'CITL - Base Licitante'!$B$20),2)</f>
        <v>0</v>
      </c>
      <c r="V17" s="494">
        <f>H17+T17+U17</f>
        <v>0</v>
      </c>
      <c r="X17" s="241"/>
      <c r="Y17" s="241"/>
    </row>
    <row r="18" spans="1:25" s="349" customFormat="1" ht="15" customHeight="1" x14ac:dyDescent="0.25">
      <c r="A18" s="372">
        <v>5</v>
      </c>
      <c r="B18" s="373" t="s">
        <v>343</v>
      </c>
      <c r="C18" s="548">
        <v>0</v>
      </c>
      <c r="D18" s="539">
        <f>ROUND((IF(C18&lt;&gt;0,$D$13*C18,0)),2)</f>
        <v>0</v>
      </c>
      <c r="E18" s="540"/>
      <c r="F18" s="540"/>
      <c r="G18" s="539">
        <f>ROUND((IF(C18&lt;&gt;0,(C18+D18+E18+F18)*('ENCARGOS SOCIAIS-Base Licitante'!$B$71/100),0)),2)</f>
        <v>0</v>
      </c>
      <c r="H18" s="541">
        <f>SUM(C18:G18)</f>
        <v>0</v>
      </c>
      <c r="I18" s="631">
        <f>ROUND((IF((C18&gt;0),($I$13*21)-(($I$13*15)*$J$13),0)),2)</f>
        <v>0</v>
      </c>
      <c r="J18" s="631"/>
      <c r="K18" s="631">
        <f t="shared" ref="K18" si="1">ROUND((IF(C18&gt;0,MAX(0,($K$13*(21*$L$13))-(6%*C18),0),0)),2)</f>
        <v>0</v>
      </c>
      <c r="L18" s="631"/>
      <c r="M18" s="317">
        <f>IF(C18&lt;&gt;0,$M$13,0)</f>
        <v>0</v>
      </c>
      <c r="N18" s="526">
        <f t="shared" si="0"/>
        <v>0</v>
      </c>
      <c r="O18" s="526">
        <f>IF(C18&lt;&gt;0,'INSUMOS - Base Licitante'!E64,0)</f>
        <v>0</v>
      </c>
      <c r="P18" s="526">
        <f>IF(C18&lt;&gt;0,'INSUMOS - Base Licitante'!$E$41,0)</f>
        <v>0</v>
      </c>
      <c r="Q18" s="542"/>
      <c r="R18" s="317">
        <f>ROUND((IF(C18&lt;&gt;0,$R$13/2,0)),2)</f>
        <v>0</v>
      </c>
      <c r="S18" s="526">
        <f>ROUND((IF(C18&lt;&gt;0,(((((C18+D18+E18+F18)/220)*1.5)*$S$13)*21),0)),2)</f>
        <v>0</v>
      </c>
      <c r="T18" s="541">
        <f>SUM(I18:S18)</f>
        <v>0</v>
      </c>
      <c r="U18" s="543">
        <f>ROUND(((H18+T18)*'CITL - Base Licitante'!$B$20),2)</f>
        <v>0</v>
      </c>
      <c r="V18" s="497">
        <f>H18+T18+U18</f>
        <v>0</v>
      </c>
      <c r="X18" s="241"/>
      <c r="Y18" s="241"/>
    </row>
    <row r="19" spans="1:25" s="353" customFormat="1" ht="15" customHeight="1" x14ac:dyDescent="0.25">
      <c r="A19" s="363"/>
      <c r="B19" s="354"/>
      <c r="C19" s="469"/>
      <c r="D19" s="318"/>
      <c r="E19" s="318"/>
      <c r="F19" s="355"/>
      <c r="G19" s="318"/>
      <c r="H19" s="318"/>
      <c r="I19" s="617"/>
      <c r="J19" s="618"/>
      <c r="K19" s="553">
        <v>0</v>
      </c>
      <c r="L19" s="554">
        <v>0</v>
      </c>
      <c r="M19" s="355"/>
      <c r="N19" s="355"/>
      <c r="O19" s="319"/>
      <c r="P19" s="355"/>
      <c r="Q19" s="355"/>
      <c r="R19" s="355"/>
      <c r="S19" s="319"/>
      <c r="T19" s="319"/>
      <c r="U19" s="319"/>
      <c r="V19" s="496"/>
      <c r="X19" s="352"/>
      <c r="Y19" s="352"/>
    </row>
    <row r="20" spans="1:25" s="349" customFormat="1" ht="15" customHeight="1" x14ac:dyDescent="0.25">
      <c r="A20" s="393">
        <v>6</v>
      </c>
      <c r="B20" s="394" t="s">
        <v>341</v>
      </c>
      <c r="C20" s="548">
        <v>0</v>
      </c>
      <c r="D20" s="529">
        <f>ROUND((IF(C20&lt;&gt;0,$D$13*C20,0)),2)</f>
        <v>0</v>
      </c>
      <c r="E20" s="529">
        <f>ROUND((IF(C20&lt;&gt;0,(C20+D20))*0.583333333333333*$E$13),2)</f>
        <v>0</v>
      </c>
      <c r="F20" s="763">
        <v>0</v>
      </c>
      <c r="G20" s="529">
        <f>ROUND((IF(C20&lt;&gt;0,(C20+D20+E20+F20)*('ENCARGOS SOCIAIS-Base Licitante'!$C$71/100),0)),2)</f>
        <v>0</v>
      </c>
      <c r="H20" s="531">
        <f>SUM(C20:G20)</f>
        <v>0</v>
      </c>
      <c r="I20" s="602">
        <f>ROUND((IF((C20&gt;0),($I$13*15)-(($I$13*15)*$J$13),0)),2)</f>
        <v>0</v>
      </c>
      <c r="J20" s="603"/>
      <c r="K20" s="602">
        <f>ROUND((IF(C20&gt;0,MAX(0,($K$19*(15*$L$19))-(6%*C20),0),0)),2)</f>
        <v>0</v>
      </c>
      <c r="L20" s="603"/>
      <c r="M20" s="530">
        <f>IF(C20&lt;&gt;0,$M$13,0)</f>
        <v>0</v>
      </c>
      <c r="N20" s="530">
        <f>ROUND((($N$13*0.0353)),2)</f>
        <v>0</v>
      </c>
      <c r="O20" s="532">
        <f>IF(C20&lt;&gt;0,'INSUMOS - Base Licitante'!E65,0)</f>
        <v>0</v>
      </c>
      <c r="P20" s="530">
        <f>IF(C20&lt;&gt;0,'INSUMOS - Base Licitante'!$E$41,0)</f>
        <v>0</v>
      </c>
      <c r="Q20" s="530">
        <f>IF(C20&lt;&gt;0,'INSUMOS - Base Licitante'!$E$57,0)</f>
        <v>0</v>
      </c>
      <c r="R20" s="530">
        <f>ROUND((IF(C20&lt;&gt;0,$R$13/2,0)),2)</f>
        <v>0</v>
      </c>
      <c r="S20" s="532">
        <f>ROUND((IF(C20&lt;&gt;0,(((((C20+D20+E20+F20)/220)*1.5)*$S$13)*15),0)),2)</f>
        <v>0</v>
      </c>
      <c r="T20" s="544">
        <f>SUM(I20:S20)</f>
        <v>0</v>
      </c>
      <c r="U20" s="532">
        <f>ROUND(((H20+T20)*'CITL - Base Licitante'!$C$20),2)</f>
        <v>0</v>
      </c>
      <c r="V20" s="495">
        <f>H20+T20+U20</f>
        <v>0</v>
      </c>
      <c r="X20" s="241"/>
      <c r="Y20" s="241"/>
    </row>
    <row r="21" spans="1:25" s="349" customFormat="1" ht="15" customHeight="1" x14ac:dyDescent="0.25">
      <c r="A21" s="372">
        <v>7</v>
      </c>
      <c r="B21" s="373" t="s">
        <v>342</v>
      </c>
      <c r="C21" s="548">
        <v>0</v>
      </c>
      <c r="D21" s="539" t="s">
        <v>391</v>
      </c>
      <c r="E21" s="539" t="s">
        <v>391</v>
      </c>
      <c r="F21" s="539" t="s">
        <v>391</v>
      </c>
      <c r="G21" s="539">
        <f>ROUND((IF(C21&lt;&gt;0,(C21)*('ENCARGOS SOCIAIS-Base Licitante'!$D$71/100),0)),2)</f>
        <v>0</v>
      </c>
      <c r="H21" s="541">
        <f>SUM(C21:G21)</f>
        <v>0</v>
      </c>
      <c r="I21" s="604">
        <f>ROUND((IF((C21&gt;0),($I$13*9.5)-(($I$13*9.5)*$J$13),0)),2)</f>
        <v>0</v>
      </c>
      <c r="J21" s="605"/>
      <c r="K21" s="604">
        <f>ROUND((IF(C21&gt;0,MAX(0,($K$19*(9.5*$L$19))-(6%*C21),0),0)),2)</f>
        <v>0</v>
      </c>
      <c r="L21" s="605"/>
      <c r="M21" s="317">
        <f>IF(C21&lt;&gt;0,$M$13,0)</f>
        <v>0</v>
      </c>
      <c r="N21" s="317">
        <f>ROUND((($N$13*0.0353)),2)</f>
        <v>0</v>
      </c>
      <c r="O21" s="526">
        <f>IF(C21&lt;&gt;0,'INSUMOS - Base Licitante'!E66,0)</f>
        <v>0</v>
      </c>
      <c r="P21" s="317">
        <f>IF(C21&lt;&gt;0,'INSUMOS - Base Licitante'!$E$41,0)</f>
        <v>0</v>
      </c>
      <c r="Q21" s="317">
        <f>IF(C21&lt;&gt;0,'INSUMOS - Base Licitante'!$E$57,0)</f>
        <v>0</v>
      </c>
      <c r="R21" s="317">
        <f>ROUND((IF(C15&lt;&gt;0,$R$13/2,0)),2)</f>
        <v>0</v>
      </c>
      <c r="S21" s="539" t="s">
        <v>391</v>
      </c>
      <c r="T21" s="545">
        <f>SUM(I21:S21)</f>
        <v>0</v>
      </c>
      <c r="U21" s="543">
        <f>ROUND(((H21+T21)*'CITL - Base Licitante'!$C$20),2)</f>
        <v>0</v>
      </c>
      <c r="V21" s="497">
        <f>H21+T21+U21</f>
        <v>0</v>
      </c>
      <c r="X21" s="241"/>
      <c r="Y21" s="241"/>
    </row>
    <row r="22" spans="1:25" s="349" customFormat="1" ht="15" customHeight="1" x14ac:dyDescent="0.25">
      <c r="A22" s="459" t="s">
        <v>392</v>
      </c>
      <c r="B22" s="397"/>
      <c r="C22" s="404"/>
      <c r="D22" s="398"/>
      <c r="E22" s="398"/>
      <c r="F22" s="398"/>
      <c r="G22" s="399"/>
      <c r="H22" s="400"/>
      <c r="I22" s="400"/>
      <c r="J22" s="398"/>
      <c r="K22" s="398"/>
      <c r="L22" s="398"/>
      <c r="M22" s="400"/>
      <c r="N22" s="400"/>
      <c r="O22" s="400"/>
      <c r="P22" s="400"/>
      <c r="Q22" s="400"/>
      <c r="R22" s="400"/>
      <c r="S22" s="401"/>
      <c r="T22" s="365"/>
      <c r="U22" s="366"/>
      <c r="V22" s="402"/>
      <c r="W22" s="241"/>
      <c r="X22" s="241"/>
      <c r="Y22" s="241"/>
    </row>
    <row r="23" spans="1:25" s="349" customFormat="1" ht="15" customHeight="1" x14ac:dyDescent="0.25">
      <c r="A23" s="459" t="s">
        <v>389</v>
      </c>
      <c r="B23" s="397"/>
      <c r="C23" s="404"/>
      <c r="D23" s="398"/>
      <c r="E23" s="398"/>
      <c r="F23" s="398"/>
      <c r="G23" s="399"/>
      <c r="H23" s="400"/>
      <c r="I23" s="400"/>
      <c r="J23" s="398"/>
      <c r="K23" s="398"/>
      <c r="L23" s="398"/>
      <c r="M23" s="400"/>
      <c r="N23" s="400"/>
      <c r="O23" s="400"/>
      <c r="P23" s="400"/>
      <c r="Q23" s="400"/>
      <c r="R23" s="400"/>
      <c r="S23" s="401"/>
      <c r="T23" s="365"/>
      <c r="U23" s="366"/>
      <c r="V23" s="402"/>
      <c r="W23" s="241"/>
      <c r="X23" s="241"/>
      <c r="Y23" s="241"/>
    </row>
    <row r="24" spans="1:25" s="349" customFormat="1" ht="15" customHeight="1" x14ac:dyDescent="0.25">
      <c r="A24" s="403" t="s">
        <v>390</v>
      </c>
      <c r="B24" s="397"/>
      <c r="C24" s="404"/>
      <c r="D24" s="398"/>
      <c r="E24" s="398"/>
      <c r="F24" s="398"/>
      <c r="G24" s="399"/>
      <c r="H24" s="400"/>
      <c r="I24" s="400"/>
      <c r="J24" s="398"/>
      <c r="K24" s="398"/>
      <c r="L24" s="398"/>
      <c r="M24" s="400"/>
      <c r="N24" s="400"/>
      <c r="O24" s="400"/>
      <c r="P24" s="400"/>
      <c r="Q24" s="400"/>
      <c r="R24" s="400"/>
      <c r="S24" s="401"/>
      <c r="T24" s="365"/>
      <c r="U24" s="366"/>
      <c r="V24" s="402"/>
      <c r="W24" s="241"/>
      <c r="X24" s="241"/>
      <c r="Y24" s="241"/>
    </row>
    <row r="25" spans="1:25" s="367" customFormat="1" ht="30" customHeight="1" thickBot="1" x14ac:dyDescent="0.35">
      <c r="A25" s="451" t="s">
        <v>276</v>
      </c>
      <c r="B25" s="374"/>
      <c r="C25" s="375"/>
      <c r="D25" s="375"/>
      <c r="E25" s="375"/>
      <c r="F25" s="375"/>
      <c r="G25" s="375"/>
      <c r="H25" s="380"/>
      <c r="I25" s="380"/>
    </row>
    <row r="26" spans="1:25" s="367" customFormat="1" ht="30" customHeight="1" thickTop="1" x14ac:dyDescent="0.3">
      <c r="A26" s="381" t="s">
        <v>138</v>
      </c>
      <c r="B26" s="381" t="s">
        <v>295</v>
      </c>
      <c r="C26" s="359" t="s">
        <v>296</v>
      </c>
      <c r="D26" s="359" t="s">
        <v>297</v>
      </c>
      <c r="E26" s="359" t="s">
        <v>259</v>
      </c>
      <c r="F26" s="359" t="s">
        <v>269</v>
      </c>
      <c r="G26" s="395" t="s">
        <v>267</v>
      </c>
      <c r="H26" s="396"/>
      <c r="I26" s="380"/>
    </row>
    <row r="27" spans="1:25" s="367" customFormat="1" ht="15" customHeight="1" x14ac:dyDescent="0.25">
      <c r="A27" s="361">
        <v>1</v>
      </c>
      <c r="B27" s="351" t="str">
        <f>B14</f>
        <v>Vigilante Armado 12x36h Diurno</v>
      </c>
      <c r="C27" s="490">
        <f>V14</f>
        <v>0</v>
      </c>
      <c r="D27" s="386">
        <f t="shared" ref="D27:D33" ca="1" si="2">SUMIF($F$37:$M$48,A27,$M$37:$M$48)</f>
        <v>4</v>
      </c>
      <c r="E27" s="490">
        <f t="shared" ref="E27:E33" ca="1" si="3">C27*D27</f>
        <v>0</v>
      </c>
      <c r="F27" s="386">
        <v>30</v>
      </c>
      <c r="G27" s="430">
        <f t="shared" ref="G27:G32" ca="1" si="4">E27*F27</f>
        <v>0</v>
      </c>
      <c r="H27" s="369"/>
      <c r="I27" s="369"/>
    </row>
    <row r="28" spans="1:25" s="367" customFormat="1" ht="15" customHeight="1" x14ac:dyDescent="0.25">
      <c r="A28" s="362">
        <v>2</v>
      </c>
      <c r="B28" s="360" t="str">
        <f>B15</f>
        <v>Vigilante Armado 12x36h Noturno</v>
      </c>
      <c r="C28" s="491">
        <f>V15</f>
        <v>0</v>
      </c>
      <c r="D28" s="387">
        <f t="shared" ca="1" si="2"/>
        <v>4</v>
      </c>
      <c r="E28" s="491">
        <f t="shared" ca="1" si="3"/>
        <v>0</v>
      </c>
      <c r="F28" s="387">
        <v>30</v>
      </c>
      <c r="G28" s="431">
        <f t="shared" ca="1" si="4"/>
        <v>0</v>
      </c>
      <c r="H28" s="369"/>
      <c r="I28" s="369"/>
    </row>
    <row r="29" spans="1:25" s="367" customFormat="1" ht="15" customHeight="1" x14ac:dyDescent="0.25">
      <c r="A29" s="361">
        <v>3</v>
      </c>
      <c r="B29" s="351" t="str">
        <f>B16</f>
        <v>Vigilante Desarmado 12x36h Diurno</v>
      </c>
      <c r="C29" s="490">
        <f>V16</f>
        <v>0</v>
      </c>
      <c r="D29" s="386">
        <f t="shared" ca="1" si="2"/>
        <v>6</v>
      </c>
      <c r="E29" s="490">
        <f t="shared" ca="1" si="3"/>
        <v>0</v>
      </c>
      <c r="F29" s="386">
        <v>30</v>
      </c>
      <c r="G29" s="430">
        <f t="shared" ca="1" si="4"/>
        <v>0</v>
      </c>
      <c r="H29" s="369"/>
      <c r="I29" s="369"/>
    </row>
    <row r="30" spans="1:25" s="367" customFormat="1" ht="15" customHeight="1" x14ac:dyDescent="0.25">
      <c r="A30" s="362">
        <v>4</v>
      </c>
      <c r="B30" s="360" t="str">
        <f>B17</f>
        <v>Vigilante Desarmado 12x36h Noturno</v>
      </c>
      <c r="C30" s="491">
        <f>V17</f>
        <v>0</v>
      </c>
      <c r="D30" s="387">
        <f t="shared" ca="1" si="2"/>
        <v>6</v>
      </c>
      <c r="E30" s="491">
        <f t="shared" ca="1" si="3"/>
        <v>0</v>
      </c>
      <c r="F30" s="387">
        <v>30</v>
      </c>
      <c r="G30" s="431">
        <f t="shared" ca="1" si="4"/>
        <v>0</v>
      </c>
      <c r="H30" s="369"/>
      <c r="I30" s="369"/>
    </row>
    <row r="31" spans="1:25" s="367" customFormat="1" ht="15" customHeight="1" x14ac:dyDescent="0.25">
      <c r="A31" s="361">
        <v>5</v>
      </c>
      <c r="B31" s="351" t="str">
        <f>B18</f>
        <v>Vigilante Desarmado 8:48h Diurno</v>
      </c>
      <c r="C31" s="490">
        <f>V18</f>
        <v>0</v>
      </c>
      <c r="D31" s="489">
        <f t="shared" ca="1" si="2"/>
        <v>2</v>
      </c>
      <c r="E31" s="490">
        <f t="shared" ca="1" si="3"/>
        <v>0</v>
      </c>
      <c r="F31" s="489">
        <v>30</v>
      </c>
      <c r="G31" s="430">
        <f t="shared" ca="1" si="4"/>
        <v>0</v>
      </c>
      <c r="H31" s="369"/>
      <c r="I31" s="369"/>
    </row>
    <row r="32" spans="1:25" s="367" customFormat="1" ht="15" customHeight="1" x14ac:dyDescent="0.25">
      <c r="A32" s="362">
        <v>6</v>
      </c>
      <c r="B32" s="360" t="str">
        <f>B20</f>
        <v>Vigilante Armado 12x36h Noturno - Usina</v>
      </c>
      <c r="C32" s="491">
        <f>V20</f>
        <v>0</v>
      </c>
      <c r="D32" s="387">
        <f t="shared" ca="1" si="2"/>
        <v>2</v>
      </c>
      <c r="E32" s="491">
        <f t="shared" ca="1" si="3"/>
        <v>0</v>
      </c>
      <c r="F32" s="387">
        <v>30</v>
      </c>
      <c r="G32" s="431">
        <f t="shared" ca="1" si="4"/>
        <v>0</v>
      </c>
      <c r="H32" s="369"/>
      <c r="I32" s="369"/>
    </row>
    <row r="33" spans="1:26" s="367" customFormat="1" ht="15" customHeight="1" x14ac:dyDescent="0.25">
      <c r="A33" s="372">
        <v>7</v>
      </c>
      <c r="B33" s="373" t="str">
        <f>B21</f>
        <v>Vigilante Armado SDF - Usina</v>
      </c>
      <c r="C33" s="490">
        <f>V21</f>
        <v>0</v>
      </c>
      <c r="D33" s="489">
        <f t="shared" ca="1" si="2"/>
        <v>1</v>
      </c>
      <c r="E33" s="490">
        <f t="shared" ca="1" si="3"/>
        <v>0</v>
      </c>
      <c r="F33" s="489">
        <v>30</v>
      </c>
      <c r="G33" s="430">
        <f t="shared" ref="G33" ca="1" si="5">E33*F33</f>
        <v>0</v>
      </c>
      <c r="H33" s="369"/>
      <c r="I33" s="369"/>
    </row>
    <row r="34" spans="1:26" s="368" customFormat="1" ht="15" customHeight="1" x14ac:dyDescent="0.25">
      <c r="A34" s="242"/>
      <c r="B34" s="384"/>
      <c r="C34" s="385"/>
      <c r="D34" s="503">
        <f ca="1">SUM(D27:D33)</f>
        <v>25</v>
      </c>
      <c r="E34" s="492">
        <f ca="1">SUM(E27:E33)</f>
        <v>0</v>
      </c>
      <c r="F34" s="364"/>
      <c r="G34" s="385"/>
      <c r="H34" s="371"/>
      <c r="I34" s="371"/>
      <c r="K34" s="412"/>
      <c r="L34" s="412" t="s">
        <v>268</v>
      </c>
      <c r="M34" s="587">
        <f ca="1">SUM(G27:G33)</f>
        <v>0</v>
      </c>
      <c r="N34" s="588"/>
      <c r="O34" s="501"/>
    </row>
    <row r="35" spans="1:26" s="368" customFormat="1" ht="30" customHeight="1" thickBot="1" x14ac:dyDescent="0.3">
      <c r="C35" s="420" t="s">
        <v>265</v>
      </c>
      <c r="D35" s="420"/>
      <c r="E35" s="420"/>
      <c r="F35" s="420"/>
      <c r="G35" s="421"/>
      <c r="H35" s="421"/>
      <c r="I35" s="422"/>
      <c r="J35" s="421"/>
      <c r="K35" s="421"/>
      <c r="L35" s="421"/>
      <c r="M35" s="421"/>
      <c r="N35" s="421"/>
      <c r="O35" s="421"/>
      <c r="P35" s="423"/>
      <c r="Q35" s="423"/>
      <c r="R35" s="488"/>
      <c r="S35" s="488"/>
      <c r="T35" s="488"/>
    </row>
    <row r="36" spans="1:26" s="368" customFormat="1" ht="30" customHeight="1" thickTop="1" x14ac:dyDescent="0.25">
      <c r="C36" s="413" t="s">
        <v>277</v>
      </c>
      <c r="D36" s="413" t="s">
        <v>278</v>
      </c>
      <c r="E36" s="413" t="s">
        <v>266</v>
      </c>
      <c r="F36" s="413" t="s">
        <v>138</v>
      </c>
      <c r="G36" s="589" t="s">
        <v>295</v>
      </c>
      <c r="H36" s="590"/>
      <c r="I36" s="590"/>
      <c r="J36" s="591"/>
      <c r="K36" s="598" t="s">
        <v>296</v>
      </c>
      <c r="L36" s="599"/>
      <c r="M36" s="471" t="s">
        <v>297</v>
      </c>
      <c r="N36" s="471" t="s">
        <v>298</v>
      </c>
      <c r="O36" s="498" t="s">
        <v>299</v>
      </c>
      <c r="P36" s="498" t="s">
        <v>269</v>
      </c>
      <c r="Q36" s="467" t="s">
        <v>304</v>
      </c>
    </row>
    <row r="37" spans="1:26" s="368" customFormat="1" ht="15" customHeight="1" x14ac:dyDescent="0.25">
      <c r="C37" s="625" t="s">
        <v>279</v>
      </c>
      <c r="D37" s="626" t="s">
        <v>281</v>
      </c>
      <c r="E37" s="623">
        <v>1</v>
      </c>
      <c r="F37" s="386">
        <v>1</v>
      </c>
      <c r="G37" s="592" t="str">
        <f>VLOOKUP(F37,$A$27:$B$33,2,FALSE)</f>
        <v>Vigilante Armado 12x36h Diurno</v>
      </c>
      <c r="H37" s="592"/>
      <c r="I37" s="592"/>
      <c r="J37" s="592"/>
      <c r="K37" s="600">
        <f>VLOOKUP(F37,$A$27:$C$33,3,FALSE)</f>
        <v>0</v>
      </c>
      <c r="L37" s="601"/>
      <c r="M37" s="472">
        <v>2</v>
      </c>
      <c r="N37" s="519">
        <f t="shared" ref="N37:N48" si="6">K37*M37</f>
        <v>0</v>
      </c>
      <c r="O37" s="583">
        <f>N37+N38</f>
        <v>0</v>
      </c>
      <c r="P37" s="612">
        <v>30</v>
      </c>
      <c r="Q37" s="583">
        <f>O37*P37</f>
        <v>0</v>
      </c>
    </row>
    <row r="38" spans="1:26" s="368" customFormat="1" ht="15" customHeight="1" x14ac:dyDescent="0.25">
      <c r="C38" s="625"/>
      <c r="D38" s="626"/>
      <c r="E38" s="623"/>
      <c r="F38" s="386">
        <v>2</v>
      </c>
      <c r="G38" s="592" t="str">
        <f t="shared" ref="G38:G48" si="7">VLOOKUP(F38,$A$27:$B$33,2,FALSE)</f>
        <v>Vigilante Armado 12x36h Noturno</v>
      </c>
      <c r="H38" s="592"/>
      <c r="I38" s="592"/>
      <c r="J38" s="592"/>
      <c r="K38" s="600">
        <f t="shared" ref="K38:K48" si="8">VLOOKUP(F38,$A$27:$C$33,3,FALSE)</f>
        <v>0</v>
      </c>
      <c r="L38" s="601"/>
      <c r="M38" s="472">
        <v>2</v>
      </c>
      <c r="N38" s="519">
        <f t="shared" si="6"/>
        <v>0</v>
      </c>
      <c r="O38" s="584"/>
      <c r="P38" s="613"/>
      <c r="Q38" s="584"/>
      <c r="W38" s="389"/>
      <c r="X38" s="389"/>
      <c r="Y38" s="389"/>
      <c r="Z38" s="390"/>
    </row>
    <row r="39" spans="1:26" s="368" customFormat="1" ht="15" customHeight="1" x14ac:dyDescent="0.25">
      <c r="C39" s="622" t="s">
        <v>280</v>
      </c>
      <c r="D39" s="627" t="s">
        <v>281</v>
      </c>
      <c r="E39" s="624">
        <v>1</v>
      </c>
      <c r="F39" s="424">
        <v>1</v>
      </c>
      <c r="G39" s="609" t="str">
        <f t="shared" si="7"/>
        <v>Vigilante Armado 12x36h Diurno</v>
      </c>
      <c r="H39" s="609"/>
      <c r="I39" s="609"/>
      <c r="J39" s="609"/>
      <c r="K39" s="610">
        <f t="shared" si="8"/>
        <v>0</v>
      </c>
      <c r="L39" s="611"/>
      <c r="M39" s="473">
        <v>2</v>
      </c>
      <c r="N39" s="520">
        <f t="shared" si="6"/>
        <v>0</v>
      </c>
      <c r="O39" s="585">
        <f>N39+N40</f>
        <v>0</v>
      </c>
      <c r="P39" s="614">
        <v>30</v>
      </c>
      <c r="Q39" s="585">
        <f>P39*O39</f>
        <v>0</v>
      </c>
      <c r="W39" s="389"/>
      <c r="X39" s="389"/>
      <c r="Y39" s="389"/>
      <c r="Z39" s="390"/>
    </row>
    <row r="40" spans="1:26" s="368" customFormat="1" ht="15" customHeight="1" x14ac:dyDescent="0.25">
      <c r="C40" s="622"/>
      <c r="D40" s="627"/>
      <c r="E40" s="624"/>
      <c r="F40" s="424">
        <v>2</v>
      </c>
      <c r="G40" s="609" t="str">
        <f t="shared" si="7"/>
        <v>Vigilante Armado 12x36h Noturno</v>
      </c>
      <c r="H40" s="609"/>
      <c r="I40" s="609"/>
      <c r="J40" s="609"/>
      <c r="K40" s="610">
        <f t="shared" si="8"/>
        <v>0</v>
      </c>
      <c r="L40" s="611"/>
      <c r="M40" s="473">
        <v>2</v>
      </c>
      <c r="N40" s="520">
        <f t="shared" si="6"/>
        <v>0</v>
      </c>
      <c r="O40" s="586"/>
      <c r="P40" s="615"/>
      <c r="Q40" s="586"/>
      <c r="W40" s="389"/>
      <c r="X40" s="389"/>
      <c r="Y40" s="389"/>
      <c r="Z40" s="390"/>
    </row>
    <row r="41" spans="1:26" s="368" customFormat="1" ht="15" customHeight="1" x14ac:dyDescent="0.25">
      <c r="C41" s="625" t="s">
        <v>279</v>
      </c>
      <c r="D41" s="626" t="s">
        <v>282</v>
      </c>
      <c r="E41" s="623">
        <v>2</v>
      </c>
      <c r="F41" s="386">
        <v>3</v>
      </c>
      <c r="G41" s="592" t="str">
        <f t="shared" si="7"/>
        <v>Vigilante Desarmado 12x36h Diurno</v>
      </c>
      <c r="H41" s="592"/>
      <c r="I41" s="592"/>
      <c r="J41" s="592"/>
      <c r="K41" s="600">
        <f t="shared" si="8"/>
        <v>0</v>
      </c>
      <c r="L41" s="601"/>
      <c r="M41" s="472">
        <v>4</v>
      </c>
      <c r="N41" s="519">
        <f t="shared" si="6"/>
        <v>0</v>
      </c>
      <c r="O41" s="583">
        <f>N41+N42</f>
        <v>0</v>
      </c>
      <c r="P41" s="612">
        <v>30</v>
      </c>
      <c r="Q41" s="583">
        <f>P41*O41</f>
        <v>0</v>
      </c>
      <c r="W41" s="389"/>
      <c r="X41" s="389"/>
      <c r="Y41" s="389"/>
      <c r="Z41" s="390"/>
    </row>
    <row r="42" spans="1:26" s="368" customFormat="1" ht="15" customHeight="1" x14ac:dyDescent="0.25">
      <c r="C42" s="625"/>
      <c r="D42" s="626"/>
      <c r="E42" s="623"/>
      <c r="F42" s="386">
        <v>4</v>
      </c>
      <c r="G42" s="592" t="str">
        <f t="shared" si="7"/>
        <v>Vigilante Desarmado 12x36h Noturno</v>
      </c>
      <c r="H42" s="592"/>
      <c r="I42" s="592"/>
      <c r="J42" s="592"/>
      <c r="K42" s="600">
        <f t="shared" si="8"/>
        <v>0</v>
      </c>
      <c r="L42" s="601"/>
      <c r="M42" s="472">
        <v>4</v>
      </c>
      <c r="N42" s="519">
        <f t="shared" si="6"/>
        <v>0</v>
      </c>
      <c r="O42" s="584"/>
      <c r="P42" s="613"/>
      <c r="Q42" s="584"/>
      <c r="U42" s="391"/>
      <c r="V42" s="391"/>
      <c r="W42" s="389"/>
      <c r="X42" s="389"/>
      <c r="Y42" s="389"/>
      <c r="Z42" s="390"/>
    </row>
    <row r="43" spans="1:26" s="368" customFormat="1" ht="15" customHeight="1" x14ac:dyDescent="0.25">
      <c r="C43" s="622" t="s">
        <v>280</v>
      </c>
      <c r="D43" s="627" t="s">
        <v>282</v>
      </c>
      <c r="E43" s="624">
        <v>1</v>
      </c>
      <c r="F43" s="473">
        <v>3</v>
      </c>
      <c r="G43" s="609" t="str">
        <f t="shared" si="7"/>
        <v>Vigilante Desarmado 12x36h Diurno</v>
      </c>
      <c r="H43" s="609"/>
      <c r="I43" s="609"/>
      <c r="J43" s="609"/>
      <c r="K43" s="610">
        <f t="shared" si="8"/>
        <v>0</v>
      </c>
      <c r="L43" s="611"/>
      <c r="M43" s="473">
        <v>2</v>
      </c>
      <c r="N43" s="520">
        <f t="shared" si="6"/>
        <v>0</v>
      </c>
      <c r="O43" s="585">
        <f>N43+N44</f>
        <v>0</v>
      </c>
      <c r="P43" s="614">
        <v>30</v>
      </c>
      <c r="Q43" s="585">
        <f>P43*O43</f>
        <v>0</v>
      </c>
      <c r="W43" s="389"/>
      <c r="X43" s="389"/>
      <c r="Y43" s="389"/>
      <c r="Z43" s="390"/>
    </row>
    <row r="44" spans="1:26" s="368" customFormat="1" ht="15" customHeight="1" x14ac:dyDescent="0.25">
      <c r="C44" s="622"/>
      <c r="D44" s="627"/>
      <c r="E44" s="624"/>
      <c r="F44" s="473">
        <v>4</v>
      </c>
      <c r="G44" s="609" t="str">
        <f t="shared" si="7"/>
        <v>Vigilante Desarmado 12x36h Noturno</v>
      </c>
      <c r="H44" s="609"/>
      <c r="I44" s="609"/>
      <c r="J44" s="609"/>
      <c r="K44" s="610">
        <f t="shared" si="8"/>
        <v>0</v>
      </c>
      <c r="L44" s="611"/>
      <c r="M44" s="473">
        <v>2</v>
      </c>
      <c r="N44" s="520">
        <f t="shared" si="6"/>
        <v>0</v>
      </c>
      <c r="O44" s="586"/>
      <c r="P44" s="615"/>
      <c r="Q44" s="586"/>
      <c r="W44" s="389"/>
      <c r="X44" s="389"/>
      <c r="Y44" s="389"/>
      <c r="Z44" s="390"/>
    </row>
    <row r="45" spans="1:26" s="368" customFormat="1" ht="15" customHeight="1" x14ac:dyDescent="0.25">
      <c r="C45" s="445" t="s">
        <v>279</v>
      </c>
      <c r="D45" s="440" t="s">
        <v>344</v>
      </c>
      <c r="E45" s="443">
        <v>1</v>
      </c>
      <c r="F45" s="443">
        <v>5</v>
      </c>
      <c r="G45" s="592" t="str">
        <f t="shared" si="7"/>
        <v>Vigilante Desarmado 8:48h Diurno</v>
      </c>
      <c r="H45" s="592"/>
      <c r="I45" s="592"/>
      <c r="J45" s="592"/>
      <c r="K45" s="600">
        <f t="shared" si="8"/>
        <v>0</v>
      </c>
      <c r="L45" s="601"/>
      <c r="M45" s="472">
        <v>1</v>
      </c>
      <c r="N45" s="519">
        <f t="shared" si="6"/>
        <v>0</v>
      </c>
      <c r="O45" s="460">
        <f>N45</f>
        <v>0</v>
      </c>
      <c r="P45" s="462">
        <v>30</v>
      </c>
      <c r="Q45" s="460">
        <f>O45*P45</f>
        <v>0</v>
      </c>
      <c r="U45" s="391"/>
      <c r="V45" s="391"/>
      <c r="W45" s="389"/>
      <c r="X45" s="389"/>
      <c r="Y45" s="389"/>
      <c r="Z45" s="390"/>
    </row>
    <row r="46" spans="1:26" s="368" customFormat="1" ht="15" customHeight="1" x14ac:dyDescent="0.25">
      <c r="C46" s="442" t="s">
        <v>280</v>
      </c>
      <c r="D46" s="441" t="s">
        <v>344</v>
      </c>
      <c r="E46" s="444">
        <v>1</v>
      </c>
      <c r="F46" s="444">
        <v>5</v>
      </c>
      <c r="G46" s="609" t="str">
        <f t="shared" si="7"/>
        <v>Vigilante Desarmado 8:48h Diurno</v>
      </c>
      <c r="H46" s="609"/>
      <c r="I46" s="609"/>
      <c r="J46" s="609"/>
      <c r="K46" s="610">
        <f t="shared" si="8"/>
        <v>0</v>
      </c>
      <c r="L46" s="611"/>
      <c r="M46" s="473">
        <v>1</v>
      </c>
      <c r="N46" s="520">
        <f t="shared" si="6"/>
        <v>0</v>
      </c>
      <c r="O46" s="517">
        <f>N46</f>
        <v>0</v>
      </c>
      <c r="P46" s="463">
        <v>30</v>
      </c>
      <c r="Q46" s="461">
        <f>O46*P46</f>
        <v>0</v>
      </c>
      <c r="U46" s="392"/>
      <c r="V46" s="392"/>
      <c r="W46" s="370"/>
      <c r="X46" s="370"/>
      <c r="Y46" s="370"/>
    </row>
    <row r="47" spans="1:26" s="368" customFormat="1" ht="15" customHeight="1" x14ac:dyDescent="0.25">
      <c r="C47" s="428" t="s">
        <v>283</v>
      </c>
      <c r="D47" s="388" t="s">
        <v>284</v>
      </c>
      <c r="E47" s="386">
        <v>1</v>
      </c>
      <c r="F47" s="386">
        <v>6</v>
      </c>
      <c r="G47" s="592" t="str">
        <f t="shared" si="7"/>
        <v>Vigilante Armado 12x36h Noturno - Usina</v>
      </c>
      <c r="H47" s="592"/>
      <c r="I47" s="592"/>
      <c r="J47" s="592"/>
      <c r="K47" s="600">
        <f t="shared" si="8"/>
        <v>0</v>
      </c>
      <c r="L47" s="601"/>
      <c r="M47" s="472">
        <v>2</v>
      </c>
      <c r="N47" s="519">
        <f t="shared" si="6"/>
        <v>0</v>
      </c>
      <c r="O47" s="460">
        <f>N47</f>
        <v>0</v>
      </c>
      <c r="P47" s="462">
        <v>30</v>
      </c>
      <c r="Q47" s="460">
        <f>O47*P47</f>
        <v>0</v>
      </c>
      <c r="U47" s="391"/>
      <c r="V47" s="391"/>
      <c r="W47" s="389"/>
      <c r="X47" s="389"/>
      <c r="Y47" s="389"/>
      <c r="Z47" s="390"/>
    </row>
    <row r="48" spans="1:26" s="368" customFormat="1" ht="15" customHeight="1" x14ac:dyDescent="0.25">
      <c r="C48" s="429" t="s">
        <v>283</v>
      </c>
      <c r="D48" s="425" t="s">
        <v>285</v>
      </c>
      <c r="E48" s="424">
        <v>1</v>
      </c>
      <c r="F48" s="424">
        <v>7</v>
      </c>
      <c r="G48" s="609" t="str">
        <f t="shared" si="7"/>
        <v>Vigilante Armado SDF - Usina</v>
      </c>
      <c r="H48" s="609"/>
      <c r="I48" s="609"/>
      <c r="J48" s="609"/>
      <c r="K48" s="610">
        <f t="shared" si="8"/>
        <v>0</v>
      </c>
      <c r="L48" s="611"/>
      <c r="M48" s="473">
        <v>1</v>
      </c>
      <c r="N48" s="520">
        <f t="shared" si="6"/>
        <v>0</v>
      </c>
      <c r="O48" s="517">
        <f>N48</f>
        <v>0</v>
      </c>
      <c r="P48" s="463">
        <v>30</v>
      </c>
      <c r="Q48" s="461">
        <f>O48*P48</f>
        <v>0</v>
      </c>
      <c r="U48" s="392"/>
      <c r="V48" s="392"/>
      <c r="W48" s="370"/>
      <c r="X48" s="370"/>
      <c r="Y48" s="370"/>
    </row>
    <row r="49" spans="1:26" s="368" customFormat="1" ht="15" customHeight="1" x14ac:dyDescent="0.25">
      <c r="C49" s="414"/>
      <c r="D49" s="415"/>
      <c r="E49" s="447">
        <f>SUM(E37:E48)</f>
        <v>9</v>
      </c>
      <c r="F49" s="391"/>
      <c r="G49" s="416"/>
      <c r="H49" s="417"/>
      <c r="I49" s="418"/>
      <c r="M49" s="448">
        <f>SUM(M37:M48)</f>
        <v>25</v>
      </c>
      <c r="N49" s="426"/>
      <c r="O49" s="518">
        <f>SUM(O37:O48)</f>
        <v>0</v>
      </c>
      <c r="P49" s="419"/>
      <c r="Q49" s="427">
        <f>SUM(Q37:Q48)</f>
        <v>0</v>
      </c>
      <c r="T49" s="504"/>
      <c r="U49" s="392"/>
      <c r="V49" s="392"/>
      <c r="W49" s="370"/>
      <c r="X49" s="370"/>
      <c r="Y49" s="370"/>
    </row>
    <row r="50" spans="1:26" s="367" customFormat="1" ht="30" customHeight="1" thickBot="1" x14ac:dyDescent="0.35">
      <c r="A50" s="374" t="s">
        <v>270</v>
      </c>
      <c r="B50" s="374"/>
      <c r="C50" s="375"/>
      <c r="D50" s="375"/>
      <c r="E50" s="375"/>
      <c r="F50" s="375"/>
      <c r="G50" s="375"/>
      <c r="H50" s="376"/>
      <c r="I50" s="376"/>
      <c r="J50" s="375"/>
      <c r="K50" s="375"/>
      <c r="L50" s="375"/>
      <c r="M50" s="376"/>
      <c r="N50" s="376"/>
      <c r="O50" s="376"/>
      <c r="P50" s="376"/>
      <c r="Q50" s="376"/>
      <c r="R50" s="376"/>
      <c r="S50" s="375"/>
      <c r="T50" s="375"/>
      <c r="U50" s="375"/>
      <c r="V50" s="375"/>
      <c r="W50" s="377"/>
      <c r="X50" s="377"/>
      <c r="Y50" s="377"/>
    </row>
    <row r="51" spans="1:26" s="367" customFormat="1" ht="15" customHeight="1" thickTop="1" x14ac:dyDescent="0.3">
      <c r="A51" s="378"/>
      <c r="B51" s="378"/>
      <c r="C51" s="379"/>
      <c r="D51" s="379"/>
      <c r="E51" s="379"/>
      <c r="F51" s="379"/>
      <c r="G51" s="379"/>
      <c r="H51" s="380"/>
      <c r="I51" s="380"/>
      <c r="J51" s="379"/>
      <c r="K51" s="379"/>
      <c r="L51" s="379"/>
      <c r="M51" s="380"/>
      <c r="N51" s="380"/>
      <c r="O51" s="380"/>
      <c r="P51" s="380"/>
      <c r="Q51" s="380"/>
      <c r="R51" s="380"/>
      <c r="S51" s="379"/>
      <c r="T51" s="379"/>
      <c r="U51" s="379"/>
      <c r="V51" s="379"/>
      <c r="W51" s="377"/>
      <c r="X51" s="377"/>
      <c r="Y51" s="377"/>
    </row>
    <row r="52" spans="1:26" s="358" customFormat="1" ht="15" customHeight="1" x14ac:dyDescent="0.2">
      <c r="A52" s="266"/>
      <c r="B52" s="573" t="s">
        <v>288</v>
      </c>
      <c r="C52" s="573"/>
      <c r="D52" s="573"/>
      <c r="E52" s="573"/>
      <c r="F52" s="573"/>
      <c r="G52" s="573"/>
      <c r="H52" s="573"/>
      <c r="I52" s="573"/>
      <c r="J52" s="573"/>
      <c r="K52" s="573"/>
      <c r="L52" s="573"/>
      <c r="M52" s="573"/>
      <c r="N52" s="573"/>
      <c r="O52" s="573"/>
      <c r="P52" s="573"/>
      <c r="Q52" s="573"/>
      <c r="R52" s="499"/>
      <c r="S52" s="449"/>
      <c r="T52" s="449"/>
      <c r="U52" s="449"/>
      <c r="V52" s="449"/>
      <c r="W52" s="357"/>
      <c r="X52" s="357"/>
      <c r="Y52" s="357"/>
      <c r="Z52" s="357"/>
    </row>
    <row r="53" spans="1:26" s="358" customFormat="1" ht="15" customHeight="1" x14ac:dyDescent="0.2">
      <c r="A53" s="266"/>
      <c r="B53" s="573" t="s">
        <v>394</v>
      </c>
      <c r="C53" s="573"/>
      <c r="D53" s="573"/>
      <c r="E53" s="573"/>
      <c r="F53" s="573"/>
      <c r="G53" s="573"/>
      <c r="H53" s="573"/>
      <c r="I53" s="573"/>
      <c r="J53" s="573"/>
      <c r="K53" s="573"/>
      <c r="L53" s="573"/>
      <c r="M53" s="573"/>
      <c r="N53" s="573"/>
      <c r="O53" s="573"/>
      <c r="P53" s="573"/>
      <c r="Q53" s="573"/>
      <c r="R53" s="499"/>
      <c r="S53" s="449"/>
      <c r="T53" s="449"/>
      <c r="U53" s="449"/>
      <c r="V53" s="449"/>
      <c r="W53" s="357"/>
      <c r="X53" s="357"/>
      <c r="Y53" s="357"/>
      <c r="Z53" s="357"/>
    </row>
    <row r="54" spans="1:26" s="358" customFormat="1" ht="15" customHeight="1" x14ac:dyDescent="0.2">
      <c r="A54" s="266"/>
      <c r="B54" s="573" t="s">
        <v>264</v>
      </c>
      <c r="C54" s="573"/>
      <c r="D54" s="573"/>
      <c r="E54" s="573"/>
      <c r="F54" s="573"/>
      <c r="G54" s="573"/>
      <c r="H54" s="573"/>
      <c r="I54" s="573"/>
      <c r="J54" s="573"/>
      <c r="K54" s="573"/>
      <c r="L54" s="573"/>
      <c r="M54" s="573"/>
      <c r="N54" s="573"/>
      <c r="O54" s="573"/>
      <c r="P54" s="573"/>
      <c r="Q54" s="573"/>
      <c r="R54" s="499"/>
      <c r="S54" s="449"/>
      <c r="T54" s="449"/>
      <c r="U54" s="449"/>
      <c r="V54" s="449"/>
      <c r="W54" s="357"/>
      <c r="X54" s="357"/>
      <c r="Y54" s="357"/>
      <c r="Z54" s="357"/>
    </row>
    <row r="55" spans="1:26" s="358" customFormat="1" ht="15" customHeight="1" x14ac:dyDescent="0.2">
      <c r="A55" s="266"/>
      <c r="B55" s="573" t="s">
        <v>395</v>
      </c>
      <c r="C55" s="573"/>
      <c r="D55" s="573"/>
      <c r="E55" s="573"/>
      <c r="F55" s="573"/>
      <c r="G55" s="573"/>
      <c r="H55" s="573"/>
      <c r="I55" s="573"/>
      <c r="J55" s="573"/>
      <c r="K55" s="573"/>
      <c r="L55" s="573"/>
      <c r="M55" s="573"/>
      <c r="N55" s="573"/>
      <c r="O55" s="573"/>
      <c r="P55" s="573"/>
      <c r="Q55" s="573"/>
      <c r="R55" s="499"/>
      <c r="S55" s="449"/>
      <c r="T55" s="449"/>
      <c r="U55" s="449"/>
      <c r="V55" s="449"/>
      <c r="W55" s="357"/>
      <c r="X55" s="357"/>
      <c r="Y55" s="357"/>
      <c r="Z55" s="357"/>
    </row>
    <row r="56" spans="1:26" s="358" customFormat="1" ht="15" customHeight="1" x14ac:dyDescent="0.2">
      <c r="A56" s="266"/>
      <c r="B56" s="573" t="s">
        <v>358</v>
      </c>
      <c r="C56" s="573"/>
      <c r="D56" s="573"/>
      <c r="E56" s="573"/>
      <c r="F56" s="573"/>
      <c r="G56" s="573"/>
      <c r="H56" s="573"/>
      <c r="I56" s="573"/>
      <c r="J56" s="573"/>
      <c r="K56" s="573"/>
      <c r="L56" s="573"/>
      <c r="M56" s="573"/>
      <c r="N56" s="573"/>
      <c r="O56" s="573"/>
      <c r="P56" s="573"/>
      <c r="Q56" s="573"/>
      <c r="R56" s="499"/>
      <c r="S56" s="449"/>
      <c r="T56" s="449"/>
      <c r="U56" s="449"/>
      <c r="V56" s="449"/>
      <c r="W56" s="357"/>
      <c r="X56" s="357"/>
      <c r="Y56" s="357"/>
      <c r="Z56" s="357"/>
    </row>
    <row r="57" spans="1:26" s="358" customFormat="1" ht="15" customHeight="1" x14ac:dyDescent="0.2">
      <c r="A57" s="266"/>
      <c r="B57" s="573" t="s">
        <v>359</v>
      </c>
      <c r="C57" s="573"/>
      <c r="D57" s="573"/>
      <c r="E57" s="573"/>
      <c r="F57" s="573"/>
      <c r="G57" s="573"/>
      <c r="H57" s="573"/>
      <c r="I57" s="573"/>
      <c r="J57" s="573"/>
      <c r="K57" s="573"/>
      <c r="L57" s="573"/>
      <c r="M57" s="573"/>
      <c r="N57" s="573"/>
      <c r="O57" s="573"/>
      <c r="P57" s="573"/>
      <c r="Q57" s="573"/>
      <c r="R57" s="499"/>
      <c r="S57" s="449"/>
      <c r="T57" s="449"/>
      <c r="U57" s="449"/>
      <c r="V57" s="449"/>
      <c r="W57" s="357"/>
      <c r="X57" s="357"/>
      <c r="Y57" s="357"/>
      <c r="Z57" s="357"/>
    </row>
    <row r="58" spans="1:26" s="358" customFormat="1" ht="15" customHeight="1" x14ac:dyDescent="0.2">
      <c r="A58" s="266"/>
      <c r="B58" s="573" t="s">
        <v>360</v>
      </c>
      <c r="C58" s="573"/>
      <c r="D58" s="573"/>
      <c r="E58" s="573"/>
      <c r="F58" s="573"/>
      <c r="G58" s="573"/>
      <c r="H58" s="573"/>
      <c r="I58" s="573"/>
      <c r="J58" s="573"/>
      <c r="K58" s="573"/>
      <c r="L58" s="573"/>
      <c r="M58" s="573"/>
      <c r="N58" s="573"/>
      <c r="O58" s="573"/>
      <c r="P58" s="573"/>
      <c r="Q58" s="573"/>
      <c r="R58" s="499"/>
      <c r="S58" s="449"/>
      <c r="W58" s="357"/>
      <c r="X58" s="357"/>
      <c r="Y58" s="357"/>
      <c r="Z58" s="357"/>
    </row>
    <row r="59" spans="1:26" s="358" customFormat="1" ht="15" customHeight="1" x14ac:dyDescent="0.2">
      <c r="A59" s="266"/>
      <c r="B59" s="573" t="s">
        <v>286</v>
      </c>
      <c r="C59" s="573"/>
      <c r="D59" s="573"/>
      <c r="E59" s="573"/>
      <c r="F59" s="573"/>
      <c r="G59" s="573"/>
      <c r="H59" s="573"/>
      <c r="I59" s="573"/>
      <c r="J59" s="573"/>
      <c r="K59" s="573"/>
      <c r="L59" s="573"/>
      <c r="M59" s="573"/>
      <c r="N59" s="573"/>
      <c r="O59" s="573"/>
      <c r="P59" s="573"/>
      <c r="Q59" s="573"/>
      <c r="R59" s="499"/>
      <c r="S59" s="449"/>
      <c r="W59" s="357"/>
      <c r="X59" s="357"/>
      <c r="Y59" s="357"/>
      <c r="Z59" s="357"/>
    </row>
    <row r="60" spans="1:26" s="358" customFormat="1" ht="15" customHeight="1" x14ac:dyDescent="0.2">
      <c r="A60" s="266"/>
      <c r="B60" s="573" t="s">
        <v>396</v>
      </c>
      <c r="C60" s="573"/>
      <c r="D60" s="573"/>
      <c r="E60" s="573"/>
      <c r="F60" s="573"/>
      <c r="G60" s="573"/>
      <c r="H60" s="573"/>
      <c r="I60" s="573"/>
      <c r="J60" s="573"/>
      <c r="K60" s="573"/>
      <c r="L60" s="573"/>
      <c r="M60" s="573"/>
      <c r="N60" s="573"/>
      <c r="O60" s="573"/>
      <c r="P60" s="573"/>
      <c r="Q60" s="573"/>
      <c r="R60" s="499"/>
      <c r="S60" s="449"/>
      <c r="W60" s="357"/>
      <c r="X60" s="357"/>
      <c r="Y60" s="357"/>
      <c r="Z60" s="357"/>
    </row>
    <row r="61" spans="1:26" s="358" customFormat="1" ht="15" customHeight="1" x14ac:dyDescent="0.2">
      <c r="A61" s="266"/>
      <c r="B61" s="573" t="s">
        <v>332</v>
      </c>
      <c r="C61" s="573"/>
      <c r="D61" s="573"/>
      <c r="E61" s="573"/>
      <c r="F61" s="573"/>
      <c r="G61" s="573"/>
      <c r="H61" s="573"/>
      <c r="I61" s="573"/>
      <c r="J61" s="573"/>
      <c r="K61" s="573"/>
      <c r="L61" s="573"/>
      <c r="M61" s="573"/>
      <c r="N61" s="573"/>
      <c r="O61" s="573"/>
      <c r="P61" s="573"/>
      <c r="Q61" s="573"/>
      <c r="R61" s="500"/>
      <c r="S61" s="449"/>
      <c r="T61" s="449"/>
      <c r="U61" s="574" t="s">
        <v>305</v>
      </c>
      <c r="V61" s="574" t="s">
        <v>306</v>
      </c>
      <c r="W61" s="357"/>
      <c r="X61" s="357"/>
      <c r="Y61" s="357"/>
      <c r="Z61" s="357"/>
    </row>
    <row r="62" spans="1:26" s="358" customFormat="1" ht="15" customHeight="1" x14ac:dyDescent="0.2">
      <c r="A62" s="266"/>
      <c r="B62" s="573" t="s">
        <v>363</v>
      </c>
      <c r="C62" s="573"/>
      <c r="D62" s="573"/>
      <c r="E62" s="573"/>
      <c r="F62" s="573"/>
      <c r="G62" s="573"/>
      <c r="H62" s="573"/>
      <c r="I62" s="573"/>
      <c r="J62" s="573"/>
      <c r="K62" s="573"/>
      <c r="L62" s="573"/>
      <c r="M62" s="573"/>
      <c r="N62" s="573"/>
      <c r="O62" s="573"/>
      <c r="P62" s="573"/>
      <c r="Q62" s="573"/>
      <c r="R62" s="499"/>
      <c r="S62" s="449"/>
      <c r="T62" s="449"/>
      <c r="U62" s="574"/>
      <c r="V62" s="574"/>
      <c r="W62" s="357"/>
      <c r="X62" s="357"/>
      <c r="Y62" s="357"/>
      <c r="Z62" s="357"/>
    </row>
    <row r="63" spans="1:26" s="358" customFormat="1" ht="15" customHeight="1" x14ac:dyDescent="0.2">
      <c r="A63" s="266"/>
      <c r="B63" s="573" t="s">
        <v>362</v>
      </c>
      <c r="C63" s="573"/>
      <c r="D63" s="573"/>
      <c r="E63" s="573"/>
      <c r="F63" s="573"/>
      <c r="G63" s="573"/>
      <c r="H63" s="573"/>
      <c r="I63" s="573"/>
      <c r="J63" s="573"/>
      <c r="K63" s="573"/>
      <c r="L63" s="573"/>
      <c r="M63" s="573"/>
      <c r="N63" s="573"/>
      <c r="O63" s="573"/>
      <c r="P63" s="573"/>
      <c r="Q63" s="573"/>
      <c r="R63" s="499"/>
      <c r="S63" s="449"/>
      <c r="T63" s="449"/>
      <c r="U63" s="574"/>
      <c r="V63" s="574"/>
      <c r="W63" s="357"/>
      <c r="X63" s="357"/>
      <c r="Y63" s="357"/>
      <c r="Z63" s="357"/>
    </row>
    <row r="64" spans="1:26" s="358" customFormat="1" ht="15" customHeight="1" x14ac:dyDescent="0.2">
      <c r="A64" s="266"/>
      <c r="B64" s="573" t="s">
        <v>364</v>
      </c>
      <c r="C64" s="573"/>
      <c r="D64" s="573"/>
      <c r="E64" s="573"/>
      <c r="F64" s="573"/>
      <c r="G64" s="573"/>
      <c r="H64" s="573"/>
      <c r="I64" s="573"/>
      <c r="J64" s="573"/>
      <c r="K64" s="573"/>
      <c r="L64" s="573"/>
      <c r="M64" s="573"/>
      <c r="N64" s="573"/>
      <c r="O64" s="573"/>
      <c r="P64" s="573"/>
      <c r="Q64" s="573"/>
      <c r="R64" s="499"/>
      <c r="S64" s="449"/>
      <c r="W64" s="357"/>
      <c r="X64" s="357"/>
      <c r="Y64" s="357"/>
      <c r="Z64" s="357"/>
    </row>
    <row r="65" spans="1:26" s="358" customFormat="1" ht="15" customHeight="1" x14ac:dyDescent="0.2">
      <c r="A65" s="266"/>
      <c r="B65" s="573" t="s">
        <v>361</v>
      </c>
      <c r="C65" s="573"/>
      <c r="D65" s="573"/>
      <c r="E65" s="573"/>
      <c r="F65" s="573"/>
      <c r="G65" s="573"/>
      <c r="H65" s="573"/>
      <c r="I65" s="573"/>
      <c r="J65" s="573"/>
      <c r="K65" s="573"/>
      <c r="L65" s="573"/>
      <c r="M65" s="573"/>
      <c r="N65" s="573"/>
      <c r="O65" s="573"/>
      <c r="P65" s="573"/>
      <c r="Q65" s="573"/>
      <c r="R65" s="499"/>
      <c r="S65" s="449"/>
      <c r="T65" s="450" t="s">
        <v>279</v>
      </c>
      <c r="U65" s="460">
        <f>O37+O41+O45</f>
        <v>0</v>
      </c>
      <c r="V65" s="460">
        <f>Q37+Q41+Q45</f>
        <v>0</v>
      </c>
      <c r="W65" s="357"/>
      <c r="X65" s="357"/>
      <c r="Y65" s="357"/>
      <c r="Z65" s="357"/>
    </row>
    <row r="66" spans="1:26" s="358" customFormat="1" ht="15" customHeight="1" x14ac:dyDescent="0.2">
      <c r="A66" s="266"/>
      <c r="B66" s="573" t="s">
        <v>256</v>
      </c>
      <c r="C66" s="573"/>
      <c r="D66" s="573"/>
      <c r="E66" s="573"/>
      <c r="F66" s="573"/>
      <c r="G66" s="573"/>
      <c r="H66" s="573"/>
      <c r="I66" s="573"/>
      <c r="J66" s="573"/>
      <c r="K66" s="573"/>
      <c r="L66" s="573"/>
      <c r="M66" s="573"/>
      <c r="N66" s="573"/>
      <c r="O66" s="573"/>
      <c r="P66" s="573"/>
      <c r="Q66" s="573"/>
      <c r="R66" s="499"/>
      <c r="S66" s="449"/>
      <c r="T66" s="452" t="s">
        <v>280</v>
      </c>
      <c r="U66" s="517">
        <f>O39+O43+O46</f>
        <v>0</v>
      </c>
      <c r="V66" s="461">
        <f>Q39+Q43+Q46</f>
        <v>0</v>
      </c>
      <c r="W66" s="357"/>
      <c r="X66" s="357"/>
      <c r="Y66" s="357"/>
      <c r="Z66" s="357"/>
    </row>
    <row r="67" spans="1:26" s="358" customFormat="1" ht="15" customHeight="1" x14ac:dyDescent="0.2">
      <c r="A67" s="266"/>
      <c r="B67" s="573" t="s">
        <v>262</v>
      </c>
      <c r="C67" s="573"/>
      <c r="D67" s="573"/>
      <c r="E67" s="573"/>
      <c r="F67" s="573"/>
      <c r="G67" s="573"/>
      <c r="H67" s="573"/>
      <c r="I67" s="573"/>
      <c r="J67" s="573"/>
      <c r="K67" s="573"/>
      <c r="L67" s="573"/>
      <c r="M67" s="573"/>
      <c r="N67" s="573"/>
      <c r="O67" s="573"/>
      <c r="P67" s="573"/>
      <c r="Q67" s="573"/>
      <c r="R67" s="499"/>
      <c r="S67" s="449"/>
      <c r="T67" s="450" t="s">
        <v>283</v>
      </c>
      <c r="U67" s="460">
        <f>O47+O48</f>
        <v>0</v>
      </c>
      <c r="V67" s="460">
        <f>Q47+Q48</f>
        <v>0</v>
      </c>
      <c r="W67" s="357"/>
      <c r="X67" s="357"/>
      <c r="Y67" s="357"/>
      <c r="Z67" s="357"/>
    </row>
    <row r="68" spans="1:26" ht="15" customHeight="1" x14ac:dyDescent="0.2">
      <c r="A68" s="277"/>
      <c r="B68" s="268" t="s">
        <v>145</v>
      </c>
      <c r="C68" s="266"/>
      <c r="D68" s="266"/>
      <c r="E68" s="266"/>
      <c r="F68" s="266"/>
      <c r="G68" s="266"/>
      <c r="H68" s="266"/>
      <c r="I68" s="266"/>
      <c r="J68" s="266"/>
      <c r="K68" s="266"/>
      <c r="L68" s="266"/>
      <c r="M68" s="266"/>
      <c r="N68" s="266"/>
      <c r="O68" s="266"/>
      <c r="P68" s="266"/>
      <c r="Q68" s="266"/>
      <c r="R68" s="266"/>
      <c r="S68" s="266"/>
      <c r="T68" s="449"/>
      <c r="U68" s="518">
        <f>SUM(U65:U67)</f>
        <v>0</v>
      </c>
      <c r="V68" s="427">
        <f>SUM(V65:V67)</f>
        <v>0</v>
      </c>
      <c r="W68" s="241"/>
      <c r="X68" s="241"/>
      <c r="Y68" s="241"/>
    </row>
  </sheetData>
  <sheetProtection algorithmName="SHA-512" hashValue="Y3CZdzGS19n4Vf8f7ASdgP2bwfriZA8FOMNOgt7lbwlR7NQl+xxeol6w95C1LNMKWIePnyNVNpjcIG/K/PWZWQ==" saltValue="gmBiN+tcZfmkAX0NXCKVyg==" spinCount="100000" sheet="1" objects="1" scenarios="1" selectLockedCells="1"/>
  <mergeCells count="111">
    <mergeCell ref="A1:V1"/>
    <mergeCell ref="A2:V2"/>
    <mergeCell ref="A3:V3"/>
    <mergeCell ref="B66:Q66"/>
    <mergeCell ref="B67:Q67"/>
    <mergeCell ref="B60:Q60"/>
    <mergeCell ref="B61:Q61"/>
    <mergeCell ref="B62:Q62"/>
    <mergeCell ref="B65:Q65"/>
    <mergeCell ref="B52:Q52"/>
    <mergeCell ref="B53:Q53"/>
    <mergeCell ref="B54:Q54"/>
    <mergeCell ref="B55:Q55"/>
    <mergeCell ref="B56:Q56"/>
    <mergeCell ref="B64:Q64"/>
    <mergeCell ref="B58:Q58"/>
    <mergeCell ref="I18:J18"/>
    <mergeCell ref="K18:L18"/>
    <mergeCell ref="O37:O38"/>
    <mergeCell ref="O39:O40"/>
    <mergeCell ref="O41:O42"/>
    <mergeCell ref="O43:O44"/>
    <mergeCell ref="P37:P38"/>
    <mergeCell ref="A10:A13"/>
    <mergeCell ref="C43:C44"/>
    <mergeCell ref="E37:E38"/>
    <mergeCell ref="E39:E40"/>
    <mergeCell ref="E41:E42"/>
    <mergeCell ref="E43:E44"/>
    <mergeCell ref="C41:C42"/>
    <mergeCell ref="C39:C40"/>
    <mergeCell ref="C37:C38"/>
    <mergeCell ref="D11:D12"/>
    <mergeCell ref="E11:E12"/>
    <mergeCell ref="D37:D38"/>
    <mergeCell ref="D39:D40"/>
    <mergeCell ref="D41:D42"/>
    <mergeCell ref="C11:C13"/>
    <mergeCell ref="D43:D44"/>
    <mergeCell ref="I10:S10"/>
    <mergeCell ref="S11:S12"/>
    <mergeCell ref="Q43:Q44"/>
    <mergeCell ref="G43:J43"/>
    <mergeCell ref="G44:J44"/>
    <mergeCell ref="G38:J38"/>
    <mergeCell ref="G39:J39"/>
    <mergeCell ref="G40:J40"/>
    <mergeCell ref="G41:J41"/>
    <mergeCell ref="G42:J42"/>
    <mergeCell ref="K39:L39"/>
    <mergeCell ref="K40:L40"/>
    <mergeCell ref="K44:L44"/>
    <mergeCell ref="G11:G13"/>
    <mergeCell ref="I20:J20"/>
    <mergeCell ref="K20:L20"/>
    <mergeCell ref="K21:L21"/>
    <mergeCell ref="I14:J14"/>
    <mergeCell ref="I15:J15"/>
    <mergeCell ref="I19:J19"/>
    <mergeCell ref="P39:P40"/>
    <mergeCell ref="H10:H13"/>
    <mergeCell ref="C10:G10"/>
    <mergeCell ref="I21:J21"/>
    <mergeCell ref="K38:L38"/>
    <mergeCell ref="B57:Q57"/>
    <mergeCell ref="K17:L17"/>
    <mergeCell ref="K14:L14"/>
    <mergeCell ref="K15:L15"/>
    <mergeCell ref="I16:J16"/>
    <mergeCell ref="I17:J17"/>
    <mergeCell ref="K11:L11"/>
    <mergeCell ref="F11:F12"/>
    <mergeCell ref="K16:L16"/>
    <mergeCell ref="G48:J48"/>
    <mergeCell ref="G45:J45"/>
    <mergeCell ref="G46:J46"/>
    <mergeCell ref="G47:J47"/>
    <mergeCell ref="K41:L41"/>
    <mergeCell ref="K42:L42"/>
    <mergeCell ref="K43:L43"/>
    <mergeCell ref="K45:L45"/>
    <mergeCell ref="K46:L46"/>
    <mergeCell ref="K47:L47"/>
    <mergeCell ref="K48:L48"/>
    <mergeCell ref="P41:P42"/>
    <mergeCell ref="P43:P44"/>
    <mergeCell ref="B10:B13"/>
    <mergeCell ref="B59:Q59"/>
    <mergeCell ref="B63:Q63"/>
    <mergeCell ref="U61:U63"/>
    <mergeCell ref="V61:V63"/>
    <mergeCell ref="N11:N12"/>
    <mergeCell ref="A7:V7"/>
    <mergeCell ref="A8:V8"/>
    <mergeCell ref="Q37:Q38"/>
    <mergeCell ref="Q39:Q40"/>
    <mergeCell ref="Q41:Q42"/>
    <mergeCell ref="M34:N34"/>
    <mergeCell ref="G36:J36"/>
    <mergeCell ref="G37:J37"/>
    <mergeCell ref="V10:V13"/>
    <mergeCell ref="O11:O13"/>
    <mergeCell ref="T10:T13"/>
    <mergeCell ref="M11:M12"/>
    <mergeCell ref="R11:R12"/>
    <mergeCell ref="P11:P13"/>
    <mergeCell ref="Q11:Q13"/>
    <mergeCell ref="I11:J11"/>
    <mergeCell ref="U10:U13"/>
    <mergeCell ref="K36:L36"/>
    <mergeCell ref="K37:L37"/>
  </mergeCells>
  <printOptions horizontalCentered="1"/>
  <pageMargins left="0.11811023622047245" right="0.11811023622047245" top="0.6692913385826772" bottom="0.31496062992125984" header="0.31496062992125984" footer="7.874015748031496E-2"/>
  <pageSetup paperSize="9" scale="43" orientation="landscape" r:id="rId1"/>
  <headerFooter>
    <oddHeader>&amp;C&amp;G&amp;R&amp;8&amp;P
PAD 1529/19</oddHeader>
    <oddFooter>&amp;L&amp;G
&amp;"Arial,Negrito"&amp;8&amp;K00-032SGEC/CFIC/SECOFC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pageSetUpPr fitToPage="1"/>
  </sheetPr>
  <dimension ref="A1:F73"/>
  <sheetViews>
    <sheetView view="pageBreakPreview" zoomScaleNormal="100" zoomScaleSheetLayoutView="100" workbookViewId="0">
      <selection activeCell="B8" sqref="B8"/>
    </sheetView>
  </sheetViews>
  <sheetFormatPr defaultRowHeight="12.75" x14ac:dyDescent="0.2"/>
  <cols>
    <col min="1" max="1" width="44.7109375" customWidth="1"/>
    <col min="2" max="4" width="9.7109375" customWidth="1"/>
    <col min="5" max="5" width="44.7109375" customWidth="1"/>
    <col min="6" max="6" width="39.28515625" customWidth="1"/>
  </cols>
  <sheetData>
    <row r="1" spans="1:6" ht="18" x14ac:dyDescent="0.25">
      <c r="A1" s="652" t="str">
        <f>'VALOR DO POSTO - Base Licitante'!A1:V1</f>
        <v>TRIBUNAL REGIONAL ELEITORAL DO PARANÁ</v>
      </c>
      <c r="B1" s="652"/>
      <c r="C1" s="652"/>
      <c r="D1" s="652"/>
      <c r="E1" s="652"/>
      <c r="F1" s="652"/>
    </row>
    <row r="2" spans="1:6" x14ac:dyDescent="0.2">
      <c r="A2" s="653" t="str">
        <f>'VALOR DO POSTO - Base Licitante'!A2:V2</f>
        <v>PLANILHA DE FORMAÇÃO DE CUSTOS E PREÇOS - BASE LICITANTE</v>
      </c>
      <c r="B2" s="653"/>
      <c r="C2" s="653"/>
      <c r="D2" s="653"/>
      <c r="E2" s="653"/>
      <c r="F2" s="653"/>
    </row>
    <row r="3" spans="1:6" x14ac:dyDescent="0.2">
      <c r="A3" s="654" t="str">
        <f>'VALOR DO POSTO - Base Licitante'!A3:V3</f>
        <v>Serviços de Vigilância Armada e Desarmada (CBO 5173-30)</v>
      </c>
      <c r="B3" s="654"/>
      <c r="C3" s="654"/>
      <c r="D3" s="654"/>
      <c r="E3" s="654"/>
      <c r="F3" s="654"/>
    </row>
    <row r="4" spans="1:6" x14ac:dyDescent="0.2">
      <c r="A4" s="266"/>
      <c r="B4" s="263"/>
      <c r="C4" s="263"/>
      <c r="D4" s="263"/>
      <c r="E4" s="262"/>
      <c r="F4" s="262"/>
    </row>
    <row r="5" spans="1:6" x14ac:dyDescent="0.2">
      <c r="A5" s="655" t="str">
        <f>'VALOR DO POSTO - Base Licitante'!A7:V7</f>
        <v>NOME DA EMPRESA</v>
      </c>
      <c r="B5" s="656"/>
      <c r="C5" s="656"/>
      <c r="D5" s="656"/>
      <c r="E5" s="656"/>
      <c r="F5" s="657"/>
    </row>
    <row r="6" spans="1:6" x14ac:dyDescent="0.2">
      <c r="A6" s="658" t="str">
        <f>'VALOR DO POSTO - Base Licitante'!A8:V8</f>
        <v>CNPJ</v>
      </c>
      <c r="B6" s="659"/>
      <c r="C6" s="659"/>
      <c r="D6" s="659"/>
      <c r="E6" s="659"/>
      <c r="F6" s="660"/>
    </row>
    <row r="7" spans="1:6" x14ac:dyDescent="0.2">
      <c r="A7" s="242"/>
      <c r="B7" s="242"/>
      <c r="C7" s="242"/>
      <c r="D7" s="242"/>
      <c r="E7" s="242"/>
      <c r="F7" s="242"/>
    </row>
    <row r="8" spans="1:6" x14ac:dyDescent="0.2">
      <c r="A8" s="651" t="s">
        <v>185</v>
      </c>
      <c r="B8" s="556"/>
      <c r="C8" s="243" t="s">
        <v>147</v>
      </c>
      <c r="D8" s="242"/>
      <c r="E8" s="505"/>
      <c r="F8" s="243"/>
    </row>
    <row r="9" spans="1:6" x14ac:dyDescent="0.2">
      <c r="A9" s="651"/>
      <c r="B9" s="556"/>
      <c r="C9" s="243" t="s">
        <v>148</v>
      </c>
      <c r="D9" s="242"/>
      <c r="E9" s="505"/>
      <c r="F9" s="243"/>
    </row>
    <row r="10" spans="1:6" ht="13.5" thickBot="1" x14ac:dyDescent="0.25">
      <c r="A10" s="242"/>
      <c r="B10" s="242"/>
      <c r="C10" s="242"/>
      <c r="D10" s="242"/>
      <c r="E10" s="242"/>
      <c r="F10" s="242"/>
    </row>
    <row r="11" spans="1:6" ht="13.5" thickBot="1" x14ac:dyDescent="0.25">
      <c r="A11" s="664" t="s">
        <v>137</v>
      </c>
      <c r="B11" s="665"/>
      <c r="C11" s="665"/>
      <c r="D11" s="665"/>
      <c r="E11" s="665"/>
      <c r="F11" s="666"/>
    </row>
    <row r="12" spans="1:6" x14ac:dyDescent="0.2">
      <c r="A12" s="279"/>
      <c r="B12" s="261"/>
      <c r="C12" s="261"/>
      <c r="D12" s="261"/>
      <c r="E12" s="262"/>
      <c r="F12" s="262"/>
    </row>
    <row r="13" spans="1:6" ht="18" thickBot="1" x14ac:dyDescent="0.35">
      <c r="A13" s="667" t="s">
        <v>186</v>
      </c>
      <c r="B13" s="667"/>
      <c r="C13" s="667"/>
      <c r="D13" s="667"/>
      <c r="E13" s="667"/>
      <c r="F13" s="283"/>
    </row>
    <row r="14" spans="1:6" ht="13.5" thickTop="1" x14ac:dyDescent="0.2">
      <c r="A14" s="242"/>
      <c r="B14" s="253" t="s">
        <v>20</v>
      </c>
      <c r="C14" s="253"/>
      <c r="D14" s="253"/>
      <c r="E14" s="253" t="s">
        <v>187</v>
      </c>
      <c r="F14" s="253" t="s">
        <v>188</v>
      </c>
    </row>
    <row r="15" spans="1:6" x14ac:dyDescent="0.2">
      <c r="A15" s="286" t="s">
        <v>2</v>
      </c>
      <c r="B15" s="557"/>
      <c r="C15" s="670" t="s">
        <v>189</v>
      </c>
      <c r="D15" s="671"/>
      <c r="E15" s="672"/>
      <c r="F15" s="244" t="s">
        <v>190</v>
      </c>
    </row>
    <row r="16" spans="1:6" x14ac:dyDescent="0.2">
      <c r="A16" s="312" t="s">
        <v>149</v>
      </c>
      <c r="B16" s="557"/>
      <c r="C16" s="670" t="s">
        <v>191</v>
      </c>
      <c r="D16" s="671"/>
      <c r="E16" s="672"/>
      <c r="F16" s="244" t="s">
        <v>192</v>
      </c>
    </row>
    <row r="17" spans="1:6" x14ac:dyDescent="0.2">
      <c r="A17" s="312" t="s">
        <v>3</v>
      </c>
      <c r="B17" s="557"/>
      <c r="C17" s="636" t="s">
        <v>193</v>
      </c>
      <c r="D17" s="637"/>
      <c r="E17" s="638"/>
      <c r="F17" s="244" t="s">
        <v>194</v>
      </c>
    </row>
    <row r="18" spans="1:6" x14ac:dyDescent="0.2">
      <c r="A18" s="312" t="s">
        <v>150</v>
      </c>
      <c r="B18" s="557"/>
      <c r="C18" s="636" t="s">
        <v>195</v>
      </c>
      <c r="D18" s="637"/>
      <c r="E18" s="638"/>
      <c r="F18" s="244" t="s">
        <v>196</v>
      </c>
    </row>
    <row r="19" spans="1:6" ht="25.5" customHeight="1" x14ac:dyDescent="0.2">
      <c r="A19" s="312" t="s">
        <v>5</v>
      </c>
      <c r="B19" s="557"/>
      <c r="C19" s="636" t="s">
        <v>197</v>
      </c>
      <c r="D19" s="637"/>
      <c r="E19" s="638"/>
      <c r="F19" s="244" t="s">
        <v>198</v>
      </c>
    </row>
    <row r="20" spans="1:6" x14ac:dyDescent="0.2">
      <c r="A20" s="312" t="s">
        <v>7</v>
      </c>
      <c r="B20" s="557"/>
      <c r="C20" s="636" t="s">
        <v>199</v>
      </c>
      <c r="D20" s="637"/>
      <c r="E20" s="638"/>
      <c r="F20" s="244" t="s">
        <v>200</v>
      </c>
    </row>
    <row r="21" spans="1:6" ht="27" customHeight="1" x14ac:dyDescent="0.2">
      <c r="A21" s="312" t="s">
        <v>151</v>
      </c>
      <c r="B21" s="557"/>
      <c r="C21" s="673" t="s">
        <v>241</v>
      </c>
      <c r="D21" s="674"/>
      <c r="E21" s="675"/>
      <c r="F21" s="244" t="s">
        <v>251</v>
      </c>
    </row>
    <row r="22" spans="1:6" ht="13.5" customHeight="1" thickBot="1" x14ac:dyDescent="0.25">
      <c r="A22" s="286" t="s">
        <v>6</v>
      </c>
      <c r="B22" s="558"/>
      <c r="C22" s="636" t="s">
        <v>201</v>
      </c>
      <c r="D22" s="637"/>
      <c r="E22" s="638"/>
      <c r="F22" s="244" t="s">
        <v>202</v>
      </c>
    </row>
    <row r="23" spans="1:6" ht="13.5" thickBot="1" x14ac:dyDescent="0.25">
      <c r="A23" s="281" t="s">
        <v>203</v>
      </c>
      <c r="B23" s="245">
        <f>SUM(B15:B22)</f>
        <v>0</v>
      </c>
      <c r="C23" s="248"/>
      <c r="D23" s="254"/>
      <c r="E23" s="254"/>
      <c r="F23" s="254"/>
    </row>
    <row r="24" spans="1:6" x14ac:dyDescent="0.2">
      <c r="A24" s="259"/>
      <c r="B24" s="261"/>
      <c r="C24" s="261"/>
      <c r="D24" s="261"/>
      <c r="E24" s="254"/>
      <c r="F24" s="254"/>
    </row>
    <row r="25" spans="1:6" ht="18" thickBot="1" x14ac:dyDescent="0.35">
      <c r="A25" s="667" t="s">
        <v>204</v>
      </c>
      <c r="B25" s="667"/>
      <c r="C25" s="667"/>
      <c r="D25" s="667"/>
      <c r="E25" s="667"/>
      <c r="F25" s="283"/>
    </row>
    <row r="26" spans="1:6" ht="13.5" thickTop="1" x14ac:dyDescent="0.2">
      <c r="A26" s="242"/>
      <c r="B26" s="253" t="s">
        <v>20</v>
      </c>
      <c r="C26" s="253"/>
      <c r="D26" s="253"/>
      <c r="E26" s="253" t="s">
        <v>187</v>
      </c>
      <c r="F26" s="253" t="s">
        <v>188</v>
      </c>
    </row>
    <row r="27" spans="1:6" ht="24" customHeight="1" x14ac:dyDescent="0.2">
      <c r="A27" s="286" t="s">
        <v>152</v>
      </c>
      <c r="B27" s="559"/>
      <c r="C27" s="636" t="s">
        <v>205</v>
      </c>
      <c r="D27" s="637"/>
      <c r="E27" s="638"/>
      <c r="F27" s="244" t="s">
        <v>206</v>
      </c>
    </row>
    <row r="28" spans="1:6" ht="25.5" customHeight="1" x14ac:dyDescent="0.2">
      <c r="A28" s="286" t="s">
        <v>153</v>
      </c>
      <c r="B28" s="559"/>
      <c r="C28" s="636" t="s">
        <v>207</v>
      </c>
      <c r="D28" s="637"/>
      <c r="E28" s="638"/>
      <c r="F28" s="244" t="s">
        <v>208</v>
      </c>
    </row>
    <row r="29" spans="1:6" x14ac:dyDescent="0.2">
      <c r="A29" s="295" t="s">
        <v>53</v>
      </c>
      <c r="B29" s="246">
        <f>B27+B28</f>
        <v>0</v>
      </c>
      <c r="C29" s="645"/>
      <c r="D29" s="646"/>
      <c r="E29" s="647"/>
      <c r="F29" s="255" t="s">
        <v>257</v>
      </c>
    </row>
    <row r="30" spans="1:6" ht="13.5" thickBot="1" x14ac:dyDescent="0.25">
      <c r="A30" s="293" t="s">
        <v>154</v>
      </c>
      <c r="B30" s="296">
        <f>B29%*B23</f>
        <v>0</v>
      </c>
      <c r="C30" s="648" t="s">
        <v>209</v>
      </c>
      <c r="D30" s="649"/>
      <c r="E30" s="650"/>
      <c r="F30" s="247" t="s">
        <v>210</v>
      </c>
    </row>
    <row r="31" spans="1:6" ht="13.5" thickBot="1" x14ac:dyDescent="0.25">
      <c r="A31" s="281" t="s">
        <v>211</v>
      </c>
      <c r="B31" s="245">
        <f>B29+B30</f>
        <v>0</v>
      </c>
      <c r="C31" s="248"/>
      <c r="D31" s="254"/>
      <c r="E31" s="254"/>
      <c r="F31" s="280"/>
    </row>
    <row r="32" spans="1:6" x14ac:dyDescent="0.2">
      <c r="A32" s="259"/>
      <c r="B32" s="261"/>
      <c r="C32" s="261"/>
      <c r="D32" s="261"/>
      <c r="E32" s="262"/>
      <c r="F32" s="262"/>
    </row>
    <row r="33" spans="1:6" ht="18" thickBot="1" x14ac:dyDescent="0.35">
      <c r="A33" s="667" t="s">
        <v>212</v>
      </c>
      <c r="B33" s="667"/>
      <c r="C33" s="667"/>
      <c r="D33" s="667"/>
      <c r="E33" s="667"/>
      <c r="F33" s="283"/>
    </row>
    <row r="34" spans="1:6" ht="13.5" thickTop="1" x14ac:dyDescent="0.2">
      <c r="A34" s="242"/>
      <c r="B34" s="253" t="s">
        <v>20</v>
      </c>
      <c r="C34" s="253"/>
      <c r="D34" s="253"/>
      <c r="E34" s="253" t="s">
        <v>187</v>
      </c>
      <c r="F34" s="253" t="s">
        <v>188</v>
      </c>
    </row>
    <row r="35" spans="1:6" ht="22.5" customHeight="1" x14ac:dyDescent="0.2">
      <c r="A35" s="286" t="s">
        <v>155</v>
      </c>
      <c r="B35" s="557"/>
      <c r="C35" s="636" t="s">
        <v>345</v>
      </c>
      <c r="D35" s="637"/>
      <c r="E35" s="638"/>
      <c r="F35" s="244" t="s">
        <v>213</v>
      </c>
    </row>
    <row r="36" spans="1:6" ht="13.5" customHeight="1" thickBot="1" x14ac:dyDescent="0.25">
      <c r="A36" s="293" t="s">
        <v>156</v>
      </c>
      <c r="B36" s="294">
        <f>B35%*B23</f>
        <v>0</v>
      </c>
      <c r="C36" s="648" t="s">
        <v>214</v>
      </c>
      <c r="D36" s="649"/>
      <c r="E36" s="650"/>
      <c r="F36" s="247" t="s">
        <v>215</v>
      </c>
    </row>
    <row r="37" spans="1:6" ht="13.5" thickBot="1" x14ac:dyDescent="0.25">
      <c r="A37" s="281" t="s">
        <v>216</v>
      </c>
      <c r="B37" s="245">
        <f>B35+B36</f>
        <v>0</v>
      </c>
      <c r="C37" s="248"/>
      <c r="D37" s="254"/>
      <c r="E37" s="254"/>
      <c r="F37" s="280"/>
    </row>
    <row r="38" spans="1:6" x14ac:dyDescent="0.2">
      <c r="A38" s="259"/>
      <c r="B38" s="261"/>
      <c r="C38" s="261"/>
      <c r="D38" s="261"/>
      <c r="E38" s="262"/>
      <c r="F38" s="262"/>
    </row>
    <row r="39" spans="1:6" ht="18" thickBot="1" x14ac:dyDescent="0.35">
      <c r="A39" s="301" t="s">
        <v>245</v>
      </c>
      <c r="B39" s="301"/>
      <c r="C39" s="502"/>
      <c r="D39" s="502"/>
      <c r="E39" s="301"/>
      <c r="F39" s="297"/>
    </row>
    <row r="40" spans="1:6" ht="13.5" thickTop="1" x14ac:dyDescent="0.2">
      <c r="A40" s="242"/>
      <c r="B40" s="253" t="s">
        <v>20</v>
      </c>
      <c r="C40" s="253"/>
      <c r="D40" s="253"/>
      <c r="E40" s="253" t="s">
        <v>187</v>
      </c>
      <c r="F40" s="253" t="s">
        <v>188</v>
      </c>
    </row>
    <row r="41" spans="1:6" ht="51" customHeight="1" x14ac:dyDescent="0.2">
      <c r="A41" s="286" t="s">
        <v>157</v>
      </c>
      <c r="B41" s="557"/>
      <c r="C41" s="636" t="s">
        <v>217</v>
      </c>
      <c r="D41" s="637"/>
      <c r="E41" s="638"/>
      <c r="F41" s="244" t="s">
        <v>218</v>
      </c>
    </row>
    <row r="42" spans="1:6" x14ac:dyDescent="0.2">
      <c r="A42" s="290" t="s">
        <v>158</v>
      </c>
      <c r="B42" s="316">
        <f>B41*8%</f>
        <v>0</v>
      </c>
      <c r="C42" s="636" t="s">
        <v>219</v>
      </c>
      <c r="D42" s="637"/>
      <c r="E42" s="638"/>
      <c r="F42" s="291" t="s">
        <v>220</v>
      </c>
    </row>
    <row r="43" spans="1:6" x14ac:dyDescent="0.2">
      <c r="A43" s="290" t="s">
        <v>159</v>
      </c>
      <c r="B43" s="316">
        <f>B41*8%*50%</f>
        <v>0</v>
      </c>
      <c r="C43" s="639"/>
      <c r="D43" s="640"/>
      <c r="E43" s="641"/>
      <c r="F43" s="291" t="s">
        <v>221</v>
      </c>
    </row>
    <row r="44" spans="1:6" ht="38.25" customHeight="1" x14ac:dyDescent="0.2">
      <c r="A44" s="312" t="s">
        <v>160</v>
      </c>
      <c r="B44" s="560"/>
      <c r="C44" s="636" t="s">
        <v>222</v>
      </c>
      <c r="D44" s="637"/>
      <c r="E44" s="638"/>
      <c r="F44" s="244" t="s">
        <v>223</v>
      </c>
    </row>
    <row r="45" spans="1:6" x14ac:dyDescent="0.2">
      <c r="A45" s="313" t="s">
        <v>161</v>
      </c>
      <c r="B45" s="316">
        <f>$B$23*B44%</f>
        <v>0</v>
      </c>
      <c r="C45" s="642" t="s">
        <v>224</v>
      </c>
      <c r="D45" s="643"/>
      <c r="E45" s="644"/>
      <c r="F45" s="255" t="s">
        <v>225</v>
      </c>
    </row>
    <row r="46" spans="1:6" x14ac:dyDescent="0.2">
      <c r="A46" s="313" t="s">
        <v>162</v>
      </c>
      <c r="B46" s="317">
        <f>B44*8%*50%</f>
        <v>0</v>
      </c>
      <c r="C46" s="604"/>
      <c r="D46" s="632"/>
      <c r="E46" s="605"/>
      <c r="F46" s="255" t="s">
        <v>226</v>
      </c>
    </row>
    <row r="47" spans="1:6" ht="57" customHeight="1" thickBot="1" x14ac:dyDescent="0.25">
      <c r="A47" s="292" t="s">
        <v>163</v>
      </c>
      <c r="B47" s="561"/>
      <c r="C47" s="633" t="s">
        <v>227</v>
      </c>
      <c r="D47" s="634"/>
      <c r="E47" s="635"/>
      <c r="F47" s="256" t="s">
        <v>228</v>
      </c>
    </row>
    <row r="48" spans="1:6" ht="13.5" thickBot="1" x14ac:dyDescent="0.25">
      <c r="A48" s="281" t="s">
        <v>229</v>
      </c>
      <c r="B48" s="245">
        <f>SUM(B41:B47)</f>
        <v>0</v>
      </c>
      <c r="C48" s="248"/>
      <c r="D48" s="254"/>
      <c r="E48" s="254"/>
      <c r="F48" s="280"/>
    </row>
    <row r="49" spans="1:6" x14ac:dyDescent="0.2">
      <c r="A49" s="282"/>
      <c r="B49" s="261"/>
      <c r="C49" s="261"/>
      <c r="D49" s="261"/>
      <c r="E49" s="262"/>
      <c r="F49" s="262"/>
    </row>
    <row r="50" spans="1:6" ht="18" thickBot="1" x14ac:dyDescent="0.35">
      <c r="A50" s="667" t="s">
        <v>230</v>
      </c>
      <c r="B50" s="667"/>
      <c r="C50" s="667"/>
      <c r="D50" s="667"/>
      <c r="E50" s="667"/>
      <c r="F50" s="283"/>
    </row>
    <row r="51" spans="1:6" ht="18" thickTop="1" x14ac:dyDescent="0.3">
      <c r="A51" s="509" t="s">
        <v>348</v>
      </c>
      <c r="B51" s="508" t="s">
        <v>346</v>
      </c>
      <c r="C51" s="508" t="s">
        <v>349</v>
      </c>
      <c r="D51" s="508" t="s">
        <v>347</v>
      </c>
      <c r="E51" s="506"/>
      <c r="F51" s="507"/>
    </row>
    <row r="52" spans="1:6" x14ac:dyDescent="0.2">
      <c r="A52" s="242"/>
      <c r="B52" s="253" t="s">
        <v>20</v>
      </c>
      <c r="C52" s="253" t="s">
        <v>20</v>
      </c>
      <c r="D52" s="253" t="s">
        <v>20</v>
      </c>
      <c r="E52" s="253" t="s">
        <v>187</v>
      </c>
      <c r="F52" s="253" t="s">
        <v>188</v>
      </c>
    </row>
    <row r="53" spans="1:6" ht="45" x14ac:dyDescent="0.2">
      <c r="A53" s="286" t="s">
        <v>164</v>
      </c>
      <c r="B53" s="557"/>
      <c r="C53" s="557"/>
      <c r="D53" s="557"/>
      <c r="E53" s="244" t="s">
        <v>231</v>
      </c>
      <c r="F53" s="244" t="s">
        <v>232</v>
      </c>
    </row>
    <row r="54" spans="1:6" ht="69" customHeight="1" x14ac:dyDescent="0.2">
      <c r="A54" s="286" t="s">
        <v>165</v>
      </c>
      <c r="B54" s="562"/>
      <c r="C54" s="562"/>
      <c r="D54" s="562"/>
      <c r="E54" s="244" t="s">
        <v>233</v>
      </c>
      <c r="F54" s="511" t="s">
        <v>354</v>
      </c>
    </row>
    <row r="55" spans="1:6" ht="67.5" x14ac:dyDescent="0.2">
      <c r="A55" s="286" t="s">
        <v>166</v>
      </c>
      <c r="B55" s="562"/>
      <c r="C55" s="562"/>
      <c r="D55" s="562"/>
      <c r="E55" s="244" t="s">
        <v>234</v>
      </c>
      <c r="F55" s="511" t="s">
        <v>355</v>
      </c>
    </row>
    <row r="56" spans="1:6" ht="56.25" x14ac:dyDescent="0.2">
      <c r="A56" s="286" t="s">
        <v>167</v>
      </c>
      <c r="B56" s="562"/>
      <c r="C56" s="562"/>
      <c r="D56" s="562"/>
      <c r="E56" s="244" t="s">
        <v>235</v>
      </c>
      <c r="F56" s="511" t="s">
        <v>356</v>
      </c>
    </row>
    <row r="57" spans="1:6" ht="90" x14ac:dyDescent="0.2">
      <c r="A57" s="286" t="s">
        <v>168</v>
      </c>
      <c r="B57" s="562"/>
      <c r="C57" s="562"/>
      <c r="D57" s="562"/>
      <c r="E57" s="244" t="s">
        <v>236</v>
      </c>
      <c r="F57" s="511" t="s">
        <v>357</v>
      </c>
    </row>
    <row r="58" spans="1:6" x14ac:dyDescent="0.2">
      <c r="A58" s="287" t="s">
        <v>79</v>
      </c>
      <c r="B58" s="249">
        <f>SUM(B53:B57)</f>
        <v>0</v>
      </c>
      <c r="C58" s="249">
        <f t="shared" ref="C58:D58" si="0">SUM(C53:C57)</f>
        <v>0</v>
      </c>
      <c r="D58" s="249">
        <f t="shared" si="0"/>
        <v>0</v>
      </c>
      <c r="E58" s="257"/>
      <c r="F58" s="257"/>
    </row>
    <row r="59" spans="1:6" ht="23.25" thickBot="1" x14ac:dyDescent="0.25">
      <c r="A59" s="288" t="s">
        <v>169</v>
      </c>
      <c r="B59" s="289">
        <f>B58%*$B$23</f>
        <v>0</v>
      </c>
      <c r="C59" s="289">
        <f t="shared" ref="C59:D59" si="1">C58%*$B$23</f>
        <v>0</v>
      </c>
      <c r="D59" s="289">
        <f t="shared" si="1"/>
        <v>0</v>
      </c>
      <c r="E59" s="250" t="s">
        <v>237</v>
      </c>
      <c r="F59" s="250" t="s">
        <v>238</v>
      </c>
    </row>
    <row r="60" spans="1:6" ht="13.5" thickBot="1" x14ac:dyDescent="0.25">
      <c r="A60" s="281" t="s">
        <v>239</v>
      </c>
      <c r="B60" s="245">
        <f>B58+B59</f>
        <v>0</v>
      </c>
      <c r="C60" s="245">
        <f t="shared" ref="C60:D60" si="2">C58+C59</f>
        <v>0</v>
      </c>
      <c r="D60" s="245">
        <f t="shared" si="2"/>
        <v>0</v>
      </c>
      <c r="E60" s="668"/>
      <c r="F60" s="669"/>
    </row>
    <row r="61" spans="1:6" ht="13.5" thickBot="1" x14ac:dyDescent="0.25">
      <c r="A61" s="282"/>
      <c r="B61" s="261"/>
      <c r="C61" s="261"/>
      <c r="D61" s="261"/>
      <c r="E61" s="262"/>
      <c r="F61" s="262"/>
    </row>
    <row r="62" spans="1:6" ht="13.5" thickBot="1" x14ac:dyDescent="0.25">
      <c r="A62" s="661" t="s">
        <v>170</v>
      </c>
      <c r="B62" s="662"/>
      <c r="C62" s="662"/>
      <c r="D62" s="662"/>
      <c r="E62" s="662"/>
      <c r="F62" s="663"/>
    </row>
    <row r="63" spans="1:6" x14ac:dyDescent="0.2">
      <c r="A63" s="242"/>
      <c r="B63" s="263"/>
      <c r="C63" s="263"/>
      <c r="D63" s="263"/>
      <c r="E63" s="258"/>
      <c r="F63" s="258"/>
    </row>
    <row r="64" spans="1:6" x14ac:dyDescent="0.2">
      <c r="A64" s="509" t="s">
        <v>348</v>
      </c>
      <c r="B64" s="508" t="s">
        <v>346</v>
      </c>
      <c r="C64" s="508" t="s">
        <v>349</v>
      </c>
      <c r="D64" s="508" t="s">
        <v>347</v>
      </c>
      <c r="E64" s="258"/>
      <c r="F64" s="258"/>
    </row>
    <row r="65" spans="1:6" x14ac:dyDescent="0.2">
      <c r="A65" s="509"/>
      <c r="B65" s="510" t="s">
        <v>351</v>
      </c>
      <c r="C65" s="510" t="s">
        <v>352</v>
      </c>
      <c r="D65" s="510" t="s">
        <v>353</v>
      </c>
      <c r="E65" s="258"/>
      <c r="F65" s="258"/>
    </row>
    <row r="66" spans="1:6" ht="13.5" thickBot="1" x14ac:dyDescent="0.25">
      <c r="A66" s="284" t="s">
        <v>171</v>
      </c>
      <c r="B66" s="264">
        <f>$B$23</f>
        <v>0</v>
      </c>
      <c r="C66" s="264">
        <f t="shared" ref="C66:D66" si="3">$B$23</f>
        <v>0</v>
      </c>
      <c r="D66" s="264">
        <f t="shared" si="3"/>
        <v>0</v>
      </c>
      <c r="E66" s="242"/>
      <c r="F66" s="242"/>
    </row>
    <row r="67" spans="1:6" ht="13.5" thickBot="1" x14ac:dyDescent="0.25">
      <c r="A67" s="284" t="s">
        <v>172</v>
      </c>
      <c r="B67" s="264">
        <f>$B$31</f>
        <v>0</v>
      </c>
      <c r="C67" s="264">
        <f t="shared" ref="C67:D67" si="4">$B$31</f>
        <v>0</v>
      </c>
      <c r="D67" s="264">
        <f t="shared" si="4"/>
        <v>0</v>
      </c>
      <c r="E67" s="242"/>
      <c r="F67" s="242"/>
    </row>
    <row r="68" spans="1:6" ht="13.5" thickBot="1" x14ac:dyDescent="0.25">
      <c r="A68" s="284" t="s">
        <v>173</v>
      </c>
      <c r="B68" s="264">
        <f>$B$37</f>
        <v>0</v>
      </c>
      <c r="C68" s="264">
        <f t="shared" ref="C68:D68" si="5">$B$37</f>
        <v>0</v>
      </c>
      <c r="D68" s="264">
        <f t="shared" si="5"/>
        <v>0</v>
      </c>
      <c r="E68" s="259"/>
      <c r="F68" s="259"/>
    </row>
    <row r="69" spans="1:6" ht="13.5" thickBot="1" x14ac:dyDescent="0.25">
      <c r="A69" s="284" t="s">
        <v>174</v>
      </c>
      <c r="B69" s="264">
        <f>$B$48</f>
        <v>0</v>
      </c>
      <c r="C69" s="264">
        <f t="shared" ref="C69:D69" si="6">$B$48</f>
        <v>0</v>
      </c>
      <c r="D69" s="264">
        <f t="shared" si="6"/>
        <v>0</v>
      </c>
      <c r="E69" s="251"/>
      <c r="F69" s="251"/>
    </row>
    <row r="70" spans="1:6" ht="13.5" thickBot="1" x14ac:dyDescent="0.25">
      <c r="A70" s="284" t="s">
        <v>175</v>
      </c>
      <c r="B70" s="264">
        <f>B60</f>
        <v>0</v>
      </c>
      <c r="C70" s="264">
        <f t="shared" ref="C70:D70" si="7">C60</f>
        <v>0</v>
      </c>
      <c r="D70" s="264">
        <f t="shared" si="7"/>
        <v>0</v>
      </c>
      <c r="E70" s="251"/>
      <c r="F70" s="251"/>
    </row>
    <row r="71" spans="1:6" ht="13.5" thickBot="1" x14ac:dyDescent="0.25">
      <c r="A71" s="285" t="s">
        <v>176</v>
      </c>
      <c r="B71" s="245">
        <f>SUM(B66:B70)</f>
        <v>0</v>
      </c>
      <c r="C71" s="245">
        <f t="shared" ref="C71:D71" si="8">SUM(C66:C70)</f>
        <v>0</v>
      </c>
      <c r="D71" s="245">
        <f t="shared" si="8"/>
        <v>0</v>
      </c>
      <c r="E71" s="260" t="s">
        <v>20</v>
      </c>
      <c r="F71" s="259"/>
    </row>
    <row r="72" spans="1:6" ht="15.75" thickBot="1" x14ac:dyDescent="0.25">
      <c r="A72" s="299"/>
      <c r="B72" s="265"/>
      <c r="C72" s="265"/>
      <c r="D72" s="265"/>
      <c r="E72" s="265"/>
      <c r="F72" s="265"/>
    </row>
    <row r="73" spans="1:6" ht="13.5" thickBot="1" x14ac:dyDescent="0.25">
      <c r="A73" s="278" t="s">
        <v>145</v>
      </c>
      <c r="B73" s="263"/>
      <c r="C73" s="263"/>
      <c r="D73" s="263"/>
      <c r="E73" s="262"/>
      <c r="F73" s="262"/>
    </row>
  </sheetData>
  <sheetProtection algorithmName="SHA-512" hashValue="e0HoLBgExebB6a8qbrDVsEioIWuwDDTxadBzve/zT7/ui96XUKTrc17Pi5pSc1mV0Xcw+8GSLNb+MGDT6sN0bg==" saltValue="ZV14i2oDKYyonFLr6GIjEQ==" spinCount="100000" sheet="1" objects="1" scenarios="1" selectLockedCells="1"/>
  <mergeCells count="34">
    <mergeCell ref="A62:F62"/>
    <mergeCell ref="A11:F11"/>
    <mergeCell ref="A13:E13"/>
    <mergeCell ref="A25:E25"/>
    <mergeCell ref="A33:E33"/>
    <mergeCell ref="A50:E50"/>
    <mergeCell ref="E60:F60"/>
    <mergeCell ref="C15:E15"/>
    <mergeCell ref="C16:E16"/>
    <mergeCell ref="C17:E17"/>
    <mergeCell ref="C18:E18"/>
    <mergeCell ref="C19:E19"/>
    <mergeCell ref="C20:E20"/>
    <mergeCell ref="C21:E21"/>
    <mergeCell ref="C22:E22"/>
    <mergeCell ref="C27:E27"/>
    <mergeCell ref="A8:A9"/>
    <mergeCell ref="A1:F1"/>
    <mergeCell ref="A2:F2"/>
    <mergeCell ref="A3:F3"/>
    <mergeCell ref="A5:F5"/>
    <mergeCell ref="A6:F6"/>
    <mergeCell ref="C28:E28"/>
    <mergeCell ref="C29:E29"/>
    <mergeCell ref="C30:E30"/>
    <mergeCell ref="C36:E36"/>
    <mergeCell ref="C35:E35"/>
    <mergeCell ref="C46:E46"/>
    <mergeCell ref="C47:E47"/>
    <mergeCell ref="C41:E41"/>
    <mergeCell ref="C42:E42"/>
    <mergeCell ref="C43:E43"/>
    <mergeCell ref="C44:E44"/>
    <mergeCell ref="C45:E45"/>
  </mergeCells>
  <conditionalFormatting sqref="F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F8">
    <cfRule type="expression" dxfId="0" priority="2">
      <formula>$B$8&lt;&gt;""</formula>
    </cfRule>
  </conditionalFormatting>
  <printOptions horizontalCentered="1"/>
  <pageMargins left="0.11811023622047245" right="0.11811023622047245" top="0.59055118110236227" bottom="0.27559055118110237" header="0.19685039370078741" footer="7.874015748031496E-2"/>
  <pageSetup paperSize="9" scale="54" orientation="portrait" r:id="rId1"/>
  <headerFooter>
    <oddHeader>&amp;C&amp;G&amp;R&amp;8&amp;P
PAD 1529/19</oddHeader>
    <oddFooter>&amp;L&amp;G
&amp;"Arial,Negrito"&amp;8&amp;K00-033SGEC/CFIC/SECOFC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C25"/>
  <sheetViews>
    <sheetView view="pageBreakPreview" zoomScaleNormal="100" zoomScaleSheetLayoutView="100" workbookViewId="0">
      <selection activeCell="B17" sqref="B17:C17"/>
    </sheetView>
  </sheetViews>
  <sheetFormatPr defaultRowHeight="15" x14ac:dyDescent="0.25"/>
  <cols>
    <col min="1" max="1" width="47" style="240" customWidth="1"/>
    <col min="2" max="3" width="13.7109375" style="240" customWidth="1"/>
    <col min="4" max="16384" width="9.140625" style="240"/>
  </cols>
  <sheetData>
    <row r="1" spans="1:3" x14ac:dyDescent="0.25">
      <c r="A1" s="694" t="str">
        <f>'VALOR DO POSTO - Base Licitante'!A1:V1</f>
        <v>TRIBUNAL REGIONAL ELEITORAL DO PARANÁ</v>
      </c>
      <c r="B1" s="694"/>
      <c r="C1" s="694"/>
    </row>
    <row r="2" spans="1:3" x14ac:dyDescent="0.25">
      <c r="A2" s="695" t="str">
        <f>'VALOR DO POSTO - Base Licitante'!A2:V2</f>
        <v>PLANILHA DE FORMAÇÃO DE CUSTOS E PREÇOS - BASE LICITANTE</v>
      </c>
      <c r="B2" s="695"/>
      <c r="C2" s="695"/>
    </row>
    <row r="3" spans="1:3" x14ac:dyDescent="0.25">
      <c r="A3" s="696" t="str">
        <f>'VALOR DO POSTO - Base Licitante'!A3:V3</f>
        <v>Serviços de Vigilância Armada e Desarmada (CBO 5173-30)</v>
      </c>
      <c r="B3" s="696"/>
      <c r="C3" s="696"/>
    </row>
    <row r="4" spans="1:3" x14ac:dyDescent="0.25">
      <c r="A4" s="680"/>
      <c r="B4" s="680"/>
    </row>
    <row r="5" spans="1:3" x14ac:dyDescent="0.25">
      <c r="A5" s="697" t="str">
        <f>'VALOR DO POSTO - Base Licitante'!A7:V7</f>
        <v>NOME DA EMPRESA</v>
      </c>
      <c r="B5" s="698"/>
      <c r="C5" s="699"/>
    </row>
    <row r="6" spans="1:3" x14ac:dyDescent="0.25">
      <c r="A6" s="700" t="str">
        <f>'VALOR DO POSTO - Base Licitante'!A8:V8</f>
        <v>CNPJ</v>
      </c>
      <c r="B6" s="701"/>
      <c r="C6" s="702"/>
    </row>
    <row r="7" spans="1:3" ht="15.75" thickBot="1" x14ac:dyDescent="0.3">
      <c r="A7" s="269"/>
      <c r="B7" s="269"/>
    </row>
    <row r="8" spans="1:3" ht="15.75" customHeight="1" thickBot="1" x14ac:dyDescent="0.3">
      <c r="A8" s="691" t="s">
        <v>177</v>
      </c>
      <c r="B8" s="692"/>
      <c r="C8" s="693"/>
    </row>
    <row r="9" spans="1:3" ht="15.75" thickBot="1" x14ac:dyDescent="0.3">
      <c r="A9" s="270"/>
      <c r="B9" s="270"/>
    </row>
    <row r="10" spans="1:3" ht="15.75" thickBot="1" x14ac:dyDescent="0.3">
      <c r="A10" s="271" t="s">
        <v>138</v>
      </c>
      <c r="B10" s="683" t="s">
        <v>139</v>
      </c>
      <c r="C10" s="684"/>
    </row>
    <row r="11" spans="1:3" s="481" customFormat="1" x14ac:dyDescent="0.2">
      <c r="A11" s="480" t="s">
        <v>178</v>
      </c>
      <c r="B11" s="685"/>
      <c r="C11" s="686"/>
    </row>
    <row r="12" spans="1:3" s="481" customFormat="1" x14ac:dyDescent="0.2">
      <c r="A12" s="482" t="s">
        <v>179</v>
      </c>
      <c r="B12" s="687"/>
      <c r="C12" s="688"/>
    </row>
    <row r="13" spans="1:3" s="481" customFormat="1" x14ac:dyDescent="0.2">
      <c r="A13" s="482" t="s">
        <v>180</v>
      </c>
      <c r="B13" s="687"/>
      <c r="C13" s="688"/>
    </row>
    <row r="14" spans="1:3" s="481" customFormat="1" ht="16.5" customHeight="1" x14ac:dyDescent="0.2">
      <c r="A14" s="482" t="s">
        <v>181</v>
      </c>
      <c r="B14" s="687"/>
      <c r="C14" s="688"/>
    </row>
    <row r="15" spans="1:3" s="481" customFormat="1" ht="16.5" customHeight="1" x14ac:dyDescent="0.2">
      <c r="A15" s="681" t="s">
        <v>182</v>
      </c>
      <c r="B15" s="478" t="s">
        <v>337</v>
      </c>
      <c r="C15" s="477" t="s">
        <v>338</v>
      </c>
    </row>
    <row r="16" spans="1:3" s="481" customFormat="1" x14ac:dyDescent="0.2">
      <c r="A16" s="682"/>
      <c r="B16" s="563"/>
      <c r="C16" s="564"/>
    </row>
    <row r="17" spans="1:3" s="481" customFormat="1" ht="15.75" thickBot="1" x14ac:dyDescent="0.25">
      <c r="A17" s="483" t="s">
        <v>242</v>
      </c>
      <c r="B17" s="689"/>
      <c r="C17" s="690"/>
    </row>
    <row r="18" spans="1:3" s="481" customFormat="1" ht="32.25" customHeight="1" x14ac:dyDescent="0.2">
      <c r="A18" s="676" t="s">
        <v>243</v>
      </c>
      <c r="B18" s="677"/>
    </row>
    <row r="19" spans="1:3" s="481" customFormat="1" ht="15.75" customHeight="1" thickBot="1" x14ac:dyDescent="0.25">
      <c r="A19" s="484"/>
      <c r="B19" s="479" t="s">
        <v>337</v>
      </c>
      <c r="C19" s="479" t="s">
        <v>338</v>
      </c>
    </row>
    <row r="20" spans="1:3" s="481" customFormat="1" ht="15.75" thickBot="1" x14ac:dyDescent="0.25">
      <c r="A20" s="485" t="s">
        <v>300</v>
      </c>
      <c r="B20" s="486">
        <f>((1+B11)/(1-(B13+B14+B16+B17)-B12))-1</f>
        <v>0</v>
      </c>
      <c r="C20" s="487">
        <f>((1+B11)/(1-(B13+B14+C16+B17)-B12))-1</f>
        <v>0</v>
      </c>
    </row>
    <row r="21" spans="1:3" x14ac:dyDescent="0.25">
      <c r="A21" s="438" t="s">
        <v>301</v>
      </c>
      <c r="B21" s="272"/>
      <c r="C21" s="476"/>
    </row>
    <row r="22" spans="1:3" ht="15.75" thickBot="1" x14ac:dyDescent="0.3">
      <c r="A22" s="273" t="s">
        <v>183</v>
      </c>
      <c r="B22" s="274"/>
      <c r="C22" s="274"/>
    </row>
    <row r="23" spans="1:3" x14ac:dyDescent="0.25">
      <c r="A23" s="678" t="s">
        <v>329</v>
      </c>
      <c r="B23" s="679"/>
      <c r="C23" s="476"/>
    </row>
    <row r="24" spans="1:3" x14ac:dyDescent="0.25">
      <c r="A24" s="275"/>
      <c r="B24" s="269"/>
      <c r="C24" s="476"/>
    </row>
    <row r="25" spans="1:3" x14ac:dyDescent="0.25">
      <c r="A25" s="276" t="s">
        <v>145</v>
      </c>
      <c r="B25" s="270"/>
      <c r="C25" s="476"/>
    </row>
  </sheetData>
  <sheetProtection algorithmName="SHA-512" hashValue="zfnkEuWWhjLlrttjUH3VYfsKnMjeL7DklErfPVIDSeRRRsxAI7bvyMpYltE9YBrDDwSfGduA6oJAGJE0caBBzQ==" saltValue="5ZpSx8D0wT7XmNlQMb4g7w==" spinCount="100000" sheet="1" objects="1" scenarios="1" selectLockedCells="1"/>
  <mergeCells count="16">
    <mergeCell ref="A1:C1"/>
    <mergeCell ref="A2:C2"/>
    <mergeCell ref="A3:C3"/>
    <mergeCell ref="A5:C5"/>
    <mergeCell ref="A6:C6"/>
    <mergeCell ref="A18:B18"/>
    <mergeCell ref="A23:B23"/>
    <mergeCell ref="A4:B4"/>
    <mergeCell ref="A15:A16"/>
    <mergeCell ref="B10:C10"/>
    <mergeCell ref="B11:C11"/>
    <mergeCell ref="B12:C12"/>
    <mergeCell ref="B13:C13"/>
    <mergeCell ref="B14:C14"/>
    <mergeCell ref="B17:C17"/>
    <mergeCell ref="A8:C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
PAD 1529/19</oddHeader>
    <oddFooter>&amp;L&amp;G
&amp;"Arial,Negrito"&amp;8&amp;K00-033SGEC/CFIC/SECOFC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708" t="s">
        <v>119</v>
      </c>
      <c r="B1" s="709"/>
      <c r="C1" s="709"/>
      <c r="D1" s="709"/>
      <c r="E1" s="710"/>
    </row>
    <row r="2" spans="1:7" ht="12.75" x14ac:dyDescent="0.2">
      <c r="A2" s="122" t="s">
        <v>15</v>
      </c>
      <c r="B2" s="711"/>
      <c r="C2" s="712"/>
      <c r="D2" s="712"/>
      <c r="E2" s="713"/>
    </row>
    <row r="3" spans="1:7" ht="12.75" x14ac:dyDescent="0.2">
      <c r="A3" s="123" t="s">
        <v>16</v>
      </c>
      <c r="B3" s="714"/>
      <c r="C3" s="715"/>
      <c r="D3" s="715"/>
      <c r="E3" s="716"/>
    </row>
    <row r="4" spans="1:7" x14ac:dyDescent="0.2">
      <c r="A4" s="123" t="s">
        <v>17</v>
      </c>
      <c r="B4" s="717" t="e">
        <f>#REF!</f>
        <v>#REF!</v>
      </c>
      <c r="C4" s="718"/>
      <c r="D4" s="718"/>
      <c r="E4" s="719"/>
    </row>
    <row r="5" spans="1:7" ht="12.75" x14ac:dyDescent="0.2">
      <c r="A5" s="124" t="s">
        <v>109</v>
      </c>
      <c r="B5" s="703"/>
      <c r="C5" s="704"/>
      <c r="D5" s="704"/>
      <c r="E5" s="705"/>
    </row>
    <row r="6" spans="1:7" x14ac:dyDescent="0.2">
      <c r="A6" s="6"/>
      <c r="B6" s="125"/>
      <c r="C6" s="126"/>
      <c r="D6" s="127"/>
      <c r="E6" s="127"/>
    </row>
    <row r="7" spans="1:7" x14ac:dyDescent="0.2">
      <c r="A7" s="128" t="s">
        <v>110</v>
      </c>
      <c r="B7" s="145"/>
      <c r="C7" s="145"/>
      <c r="D7" s="146"/>
      <c r="E7" s="129"/>
    </row>
    <row r="8" spans="1:7" ht="12.75" x14ac:dyDescent="0.2">
      <c r="A8" s="706" t="str">
        <f>'item 1 - he 100%'!A8:D8</f>
        <v>Tecnicos de Eleição</v>
      </c>
      <c r="B8" s="707"/>
      <c r="C8" s="707"/>
      <c r="D8" s="707"/>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8"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725" t="s">
        <v>136</v>
      </c>
      <c r="B1" s="726"/>
      <c r="C1" s="726"/>
      <c r="D1" s="726"/>
      <c r="E1" s="727"/>
    </row>
    <row r="2" spans="1:7" ht="12.75" x14ac:dyDescent="0.2">
      <c r="A2" s="218" t="s">
        <v>15</v>
      </c>
      <c r="B2" s="728"/>
      <c r="C2" s="729"/>
      <c r="D2" s="729"/>
      <c r="E2" s="730"/>
    </row>
    <row r="3" spans="1:7" ht="12.75" x14ac:dyDescent="0.2">
      <c r="A3" s="219" t="s">
        <v>16</v>
      </c>
      <c r="B3" s="731"/>
      <c r="C3" s="732"/>
      <c r="D3" s="732"/>
      <c r="E3" s="733"/>
    </row>
    <row r="4" spans="1:7" x14ac:dyDescent="0.2">
      <c r="A4" s="219" t="s">
        <v>17</v>
      </c>
      <c r="B4" s="734" t="e">
        <f>#REF!</f>
        <v>#REF!</v>
      </c>
      <c r="C4" s="735"/>
      <c r="D4" s="735"/>
      <c r="E4" s="736"/>
    </row>
    <row r="5" spans="1:7" ht="12.75" x14ac:dyDescent="0.2">
      <c r="A5" s="220" t="s">
        <v>109</v>
      </c>
      <c r="B5" s="720"/>
      <c r="C5" s="721"/>
      <c r="D5" s="721"/>
      <c r="E5" s="722"/>
    </row>
    <row r="6" spans="1:7" x14ac:dyDescent="0.2">
      <c r="A6" s="49"/>
      <c r="B6" s="221"/>
      <c r="C6" s="222"/>
      <c r="D6" s="223"/>
      <c r="E6" s="223"/>
    </row>
    <row r="7" spans="1:7" x14ac:dyDescent="0.2">
      <c r="A7" s="224" t="s">
        <v>110</v>
      </c>
      <c r="B7" s="225"/>
      <c r="C7" s="225"/>
      <c r="D7" s="226"/>
      <c r="E7" s="227"/>
    </row>
    <row r="8" spans="1:7" ht="12.75" x14ac:dyDescent="0.2">
      <c r="A8" s="723" t="s">
        <v>131</v>
      </c>
      <c r="B8" s="724"/>
      <c r="C8" s="724"/>
      <c r="D8" s="72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8"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tabColor theme="0"/>
  </sheetPr>
  <dimension ref="A1:R68"/>
  <sheetViews>
    <sheetView view="pageBreakPreview" topLeftCell="A6" zoomScale="130" zoomScaleNormal="100" zoomScaleSheetLayoutView="130" workbookViewId="0">
      <selection activeCell="D60" sqref="D60"/>
    </sheetView>
  </sheetViews>
  <sheetFormatPr defaultRowHeight="12.75" x14ac:dyDescent="0.2"/>
  <cols>
    <col min="1" max="1" width="40" style="331" customWidth="1"/>
    <col min="2" max="5" width="11.7109375" style="330" customWidth="1"/>
    <col min="6" max="249" width="9.140625" style="304"/>
    <col min="250" max="250" width="31.28515625" style="304" customWidth="1"/>
    <col min="251" max="251" width="18" style="304" customWidth="1"/>
    <col min="252" max="252" width="14" style="304" customWidth="1"/>
    <col min="253" max="256" width="12.42578125" style="304" customWidth="1"/>
    <col min="257" max="257" width="4.85546875" style="304" customWidth="1"/>
    <col min="258" max="261" width="12.7109375" style="304" customWidth="1"/>
    <col min="262" max="505" width="9.140625" style="304"/>
    <col min="506" max="506" width="31.28515625" style="304" customWidth="1"/>
    <col min="507" max="507" width="18" style="304" customWidth="1"/>
    <col min="508" max="508" width="14" style="304" customWidth="1"/>
    <col min="509" max="512" width="12.42578125" style="304" customWidth="1"/>
    <col min="513" max="513" width="4.85546875" style="304" customWidth="1"/>
    <col min="514" max="517" width="12.7109375" style="304" customWidth="1"/>
    <col min="518" max="761" width="9.140625" style="304"/>
    <col min="762" max="762" width="31.28515625" style="304" customWidth="1"/>
    <col min="763" max="763" width="18" style="304" customWidth="1"/>
    <col min="764" max="764" width="14" style="304" customWidth="1"/>
    <col min="765" max="768" width="12.42578125" style="304" customWidth="1"/>
    <col min="769" max="769" width="4.85546875" style="304" customWidth="1"/>
    <col min="770" max="773" width="12.7109375" style="304" customWidth="1"/>
    <col min="774" max="1017" width="9.140625" style="304"/>
    <col min="1018" max="1018" width="31.28515625" style="304" customWidth="1"/>
    <col min="1019" max="1019" width="18" style="304" customWidth="1"/>
    <col min="1020" max="1020" width="14" style="304" customWidth="1"/>
    <col min="1021" max="1024" width="12.42578125" style="304" customWidth="1"/>
    <col min="1025" max="1025" width="4.85546875" style="304" customWidth="1"/>
    <col min="1026" max="1029" width="12.7109375" style="304" customWidth="1"/>
    <col min="1030" max="1273" width="9.140625" style="304"/>
    <col min="1274" max="1274" width="31.28515625" style="304" customWidth="1"/>
    <col min="1275" max="1275" width="18" style="304" customWidth="1"/>
    <col min="1276" max="1276" width="14" style="304" customWidth="1"/>
    <col min="1277" max="1280" width="12.42578125" style="304" customWidth="1"/>
    <col min="1281" max="1281" width="4.85546875" style="304" customWidth="1"/>
    <col min="1282" max="1285" width="12.7109375" style="304" customWidth="1"/>
    <col min="1286" max="1529" width="9.140625" style="304"/>
    <col min="1530" max="1530" width="31.28515625" style="304" customWidth="1"/>
    <col min="1531" max="1531" width="18" style="304" customWidth="1"/>
    <col min="1532" max="1532" width="14" style="304" customWidth="1"/>
    <col min="1533" max="1536" width="12.42578125" style="304" customWidth="1"/>
    <col min="1537" max="1537" width="4.85546875" style="304" customWidth="1"/>
    <col min="1538" max="1541" width="12.7109375" style="304" customWidth="1"/>
    <col min="1542" max="1785" width="9.140625" style="304"/>
    <col min="1786" max="1786" width="31.28515625" style="304" customWidth="1"/>
    <col min="1787" max="1787" width="18" style="304" customWidth="1"/>
    <col min="1788" max="1788" width="14" style="304" customWidth="1"/>
    <col min="1789" max="1792" width="12.42578125" style="304" customWidth="1"/>
    <col min="1793" max="1793" width="4.85546875" style="304" customWidth="1"/>
    <col min="1794" max="1797" width="12.7109375" style="304" customWidth="1"/>
    <col min="1798" max="2041" width="9.140625" style="304"/>
    <col min="2042" max="2042" width="31.28515625" style="304" customWidth="1"/>
    <col min="2043" max="2043" width="18" style="304" customWidth="1"/>
    <col min="2044" max="2044" width="14" style="304" customWidth="1"/>
    <col min="2045" max="2048" width="12.42578125" style="304" customWidth="1"/>
    <col min="2049" max="2049" width="4.85546875" style="304" customWidth="1"/>
    <col min="2050" max="2053" width="12.7109375" style="304" customWidth="1"/>
    <col min="2054" max="2297" width="9.140625" style="304"/>
    <col min="2298" max="2298" width="31.28515625" style="304" customWidth="1"/>
    <col min="2299" max="2299" width="18" style="304" customWidth="1"/>
    <col min="2300" max="2300" width="14" style="304" customWidth="1"/>
    <col min="2301" max="2304" width="12.42578125" style="304" customWidth="1"/>
    <col min="2305" max="2305" width="4.85546875" style="304" customWidth="1"/>
    <col min="2306" max="2309" width="12.7109375" style="304" customWidth="1"/>
    <col min="2310" max="2553" width="9.140625" style="304"/>
    <col min="2554" max="2554" width="31.28515625" style="304" customWidth="1"/>
    <col min="2555" max="2555" width="18" style="304" customWidth="1"/>
    <col min="2556" max="2556" width="14" style="304" customWidth="1"/>
    <col min="2557" max="2560" width="12.42578125" style="304" customWidth="1"/>
    <col min="2561" max="2561" width="4.85546875" style="304" customWidth="1"/>
    <col min="2562" max="2565" width="12.7109375" style="304" customWidth="1"/>
    <col min="2566" max="2809" width="9.140625" style="304"/>
    <col min="2810" max="2810" width="31.28515625" style="304" customWidth="1"/>
    <col min="2811" max="2811" width="18" style="304" customWidth="1"/>
    <col min="2812" max="2812" width="14" style="304" customWidth="1"/>
    <col min="2813" max="2816" width="12.42578125" style="304" customWidth="1"/>
    <col min="2817" max="2817" width="4.85546875" style="304" customWidth="1"/>
    <col min="2818" max="2821" width="12.7109375" style="304" customWidth="1"/>
    <col min="2822" max="3065" width="9.140625" style="304"/>
    <col min="3066" max="3066" width="31.28515625" style="304" customWidth="1"/>
    <col min="3067" max="3067" width="18" style="304" customWidth="1"/>
    <col min="3068" max="3068" width="14" style="304" customWidth="1"/>
    <col min="3069" max="3072" width="12.42578125" style="304" customWidth="1"/>
    <col min="3073" max="3073" width="4.85546875" style="304" customWidth="1"/>
    <col min="3074" max="3077" width="12.7109375" style="304" customWidth="1"/>
    <col min="3078" max="3321" width="9.140625" style="304"/>
    <col min="3322" max="3322" width="31.28515625" style="304" customWidth="1"/>
    <col min="3323" max="3323" width="18" style="304" customWidth="1"/>
    <col min="3324" max="3324" width="14" style="304" customWidth="1"/>
    <col min="3325" max="3328" width="12.42578125" style="304" customWidth="1"/>
    <col min="3329" max="3329" width="4.85546875" style="304" customWidth="1"/>
    <col min="3330" max="3333" width="12.7109375" style="304" customWidth="1"/>
    <col min="3334" max="3577" width="9.140625" style="304"/>
    <col min="3578" max="3578" width="31.28515625" style="304" customWidth="1"/>
    <col min="3579" max="3579" width="18" style="304" customWidth="1"/>
    <col min="3580" max="3580" width="14" style="304" customWidth="1"/>
    <col min="3581" max="3584" width="12.42578125" style="304" customWidth="1"/>
    <col min="3585" max="3585" width="4.85546875" style="304" customWidth="1"/>
    <col min="3586" max="3589" width="12.7109375" style="304" customWidth="1"/>
    <col min="3590" max="3833" width="9.140625" style="304"/>
    <col min="3834" max="3834" width="31.28515625" style="304" customWidth="1"/>
    <col min="3835" max="3835" width="18" style="304" customWidth="1"/>
    <col min="3836" max="3836" width="14" style="304" customWidth="1"/>
    <col min="3837" max="3840" width="12.42578125" style="304" customWidth="1"/>
    <col min="3841" max="3841" width="4.85546875" style="304" customWidth="1"/>
    <col min="3842" max="3845" width="12.7109375" style="304" customWidth="1"/>
    <col min="3846" max="4089" width="9.140625" style="304"/>
    <col min="4090" max="4090" width="31.28515625" style="304" customWidth="1"/>
    <col min="4091" max="4091" width="18" style="304" customWidth="1"/>
    <col min="4092" max="4092" width="14" style="304" customWidth="1"/>
    <col min="4093" max="4096" width="12.42578125" style="304" customWidth="1"/>
    <col min="4097" max="4097" width="4.85546875" style="304" customWidth="1"/>
    <col min="4098" max="4101" width="12.7109375" style="304" customWidth="1"/>
    <col min="4102" max="4345" width="9.140625" style="304"/>
    <col min="4346" max="4346" width="31.28515625" style="304" customWidth="1"/>
    <col min="4347" max="4347" width="18" style="304" customWidth="1"/>
    <col min="4348" max="4348" width="14" style="304" customWidth="1"/>
    <col min="4349" max="4352" width="12.42578125" style="304" customWidth="1"/>
    <col min="4353" max="4353" width="4.85546875" style="304" customWidth="1"/>
    <col min="4354" max="4357" width="12.7109375" style="304" customWidth="1"/>
    <col min="4358" max="4601" width="9.140625" style="304"/>
    <col min="4602" max="4602" width="31.28515625" style="304" customWidth="1"/>
    <col min="4603" max="4603" width="18" style="304" customWidth="1"/>
    <col min="4604" max="4604" width="14" style="304" customWidth="1"/>
    <col min="4605" max="4608" width="12.42578125" style="304" customWidth="1"/>
    <col min="4609" max="4609" width="4.85546875" style="304" customWidth="1"/>
    <col min="4610" max="4613" width="12.7109375" style="304" customWidth="1"/>
    <col min="4614" max="4857" width="9.140625" style="304"/>
    <col min="4858" max="4858" width="31.28515625" style="304" customWidth="1"/>
    <col min="4859" max="4859" width="18" style="304" customWidth="1"/>
    <col min="4860" max="4860" width="14" style="304" customWidth="1"/>
    <col min="4861" max="4864" width="12.42578125" style="304" customWidth="1"/>
    <col min="4865" max="4865" width="4.85546875" style="304" customWidth="1"/>
    <col min="4866" max="4869" width="12.7109375" style="304" customWidth="1"/>
    <col min="4870" max="5113" width="9.140625" style="304"/>
    <col min="5114" max="5114" width="31.28515625" style="304" customWidth="1"/>
    <col min="5115" max="5115" width="18" style="304" customWidth="1"/>
    <col min="5116" max="5116" width="14" style="304" customWidth="1"/>
    <col min="5117" max="5120" width="12.42578125" style="304" customWidth="1"/>
    <col min="5121" max="5121" width="4.85546875" style="304" customWidth="1"/>
    <col min="5122" max="5125" width="12.7109375" style="304" customWidth="1"/>
    <col min="5126" max="5369" width="9.140625" style="304"/>
    <col min="5370" max="5370" width="31.28515625" style="304" customWidth="1"/>
    <col min="5371" max="5371" width="18" style="304" customWidth="1"/>
    <col min="5372" max="5372" width="14" style="304" customWidth="1"/>
    <col min="5373" max="5376" width="12.42578125" style="304" customWidth="1"/>
    <col min="5377" max="5377" width="4.85546875" style="304" customWidth="1"/>
    <col min="5378" max="5381" width="12.7109375" style="304" customWidth="1"/>
    <col min="5382" max="5625" width="9.140625" style="304"/>
    <col min="5626" max="5626" width="31.28515625" style="304" customWidth="1"/>
    <col min="5627" max="5627" width="18" style="304" customWidth="1"/>
    <col min="5628" max="5628" width="14" style="304" customWidth="1"/>
    <col min="5629" max="5632" width="12.42578125" style="304" customWidth="1"/>
    <col min="5633" max="5633" width="4.85546875" style="304" customWidth="1"/>
    <col min="5634" max="5637" width="12.7109375" style="304" customWidth="1"/>
    <col min="5638" max="5881" width="9.140625" style="304"/>
    <col min="5882" max="5882" width="31.28515625" style="304" customWidth="1"/>
    <col min="5883" max="5883" width="18" style="304" customWidth="1"/>
    <col min="5884" max="5884" width="14" style="304" customWidth="1"/>
    <col min="5885" max="5888" width="12.42578125" style="304" customWidth="1"/>
    <col min="5889" max="5889" width="4.85546875" style="304" customWidth="1"/>
    <col min="5890" max="5893" width="12.7109375" style="304" customWidth="1"/>
    <col min="5894" max="6137" width="9.140625" style="304"/>
    <col min="6138" max="6138" width="31.28515625" style="304" customWidth="1"/>
    <col min="6139" max="6139" width="18" style="304" customWidth="1"/>
    <col min="6140" max="6140" width="14" style="304" customWidth="1"/>
    <col min="6141" max="6144" width="12.42578125" style="304" customWidth="1"/>
    <col min="6145" max="6145" width="4.85546875" style="304" customWidth="1"/>
    <col min="6146" max="6149" width="12.7109375" style="304" customWidth="1"/>
    <col min="6150" max="6393" width="9.140625" style="304"/>
    <col min="6394" max="6394" width="31.28515625" style="304" customWidth="1"/>
    <col min="6395" max="6395" width="18" style="304" customWidth="1"/>
    <col min="6396" max="6396" width="14" style="304" customWidth="1"/>
    <col min="6397" max="6400" width="12.42578125" style="304" customWidth="1"/>
    <col min="6401" max="6401" width="4.85546875" style="304" customWidth="1"/>
    <col min="6402" max="6405" width="12.7109375" style="304" customWidth="1"/>
    <col min="6406" max="6649" width="9.140625" style="304"/>
    <col min="6650" max="6650" width="31.28515625" style="304" customWidth="1"/>
    <col min="6651" max="6651" width="18" style="304" customWidth="1"/>
    <col min="6652" max="6652" width="14" style="304" customWidth="1"/>
    <col min="6653" max="6656" width="12.42578125" style="304" customWidth="1"/>
    <col min="6657" max="6657" width="4.85546875" style="304" customWidth="1"/>
    <col min="6658" max="6661" width="12.7109375" style="304" customWidth="1"/>
    <col min="6662" max="6905" width="9.140625" style="304"/>
    <col min="6906" max="6906" width="31.28515625" style="304" customWidth="1"/>
    <col min="6907" max="6907" width="18" style="304" customWidth="1"/>
    <col min="6908" max="6908" width="14" style="304" customWidth="1"/>
    <col min="6909" max="6912" width="12.42578125" style="304" customWidth="1"/>
    <col min="6913" max="6913" width="4.85546875" style="304" customWidth="1"/>
    <col min="6914" max="6917" width="12.7109375" style="304" customWidth="1"/>
    <col min="6918" max="7161" width="9.140625" style="304"/>
    <col min="7162" max="7162" width="31.28515625" style="304" customWidth="1"/>
    <col min="7163" max="7163" width="18" style="304" customWidth="1"/>
    <col min="7164" max="7164" width="14" style="304" customWidth="1"/>
    <col min="7165" max="7168" width="12.42578125" style="304" customWidth="1"/>
    <col min="7169" max="7169" width="4.85546875" style="304" customWidth="1"/>
    <col min="7170" max="7173" width="12.7109375" style="304" customWidth="1"/>
    <col min="7174" max="7417" width="9.140625" style="304"/>
    <col min="7418" max="7418" width="31.28515625" style="304" customWidth="1"/>
    <col min="7419" max="7419" width="18" style="304" customWidth="1"/>
    <col min="7420" max="7420" width="14" style="304" customWidth="1"/>
    <col min="7421" max="7424" width="12.42578125" style="304" customWidth="1"/>
    <col min="7425" max="7425" width="4.85546875" style="304" customWidth="1"/>
    <col min="7426" max="7429" width="12.7109375" style="304" customWidth="1"/>
    <col min="7430" max="7673" width="9.140625" style="304"/>
    <col min="7674" max="7674" width="31.28515625" style="304" customWidth="1"/>
    <col min="7675" max="7675" width="18" style="304" customWidth="1"/>
    <col min="7676" max="7676" width="14" style="304" customWidth="1"/>
    <col min="7677" max="7680" width="12.42578125" style="304" customWidth="1"/>
    <col min="7681" max="7681" width="4.85546875" style="304" customWidth="1"/>
    <col min="7682" max="7685" width="12.7109375" style="304" customWidth="1"/>
    <col min="7686" max="7929" width="9.140625" style="304"/>
    <col min="7930" max="7930" width="31.28515625" style="304" customWidth="1"/>
    <col min="7931" max="7931" width="18" style="304" customWidth="1"/>
    <col min="7932" max="7932" width="14" style="304" customWidth="1"/>
    <col min="7933" max="7936" width="12.42578125" style="304" customWidth="1"/>
    <col min="7937" max="7937" width="4.85546875" style="304" customWidth="1"/>
    <col min="7938" max="7941" width="12.7109375" style="304" customWidth="1"/>
    <col min="7942" max="8185" width="9.140625" style="304"/>
    <col min="8186" max="8186" width="31.28515625" style="304" customWidth="1"/>
    <col min="8187" max="8187" width="18" style="304" customWidth="1"/>
    <col min="8188" max="8188" width="14" style="304" customWidth="1"/>
    <col min="8189" max="8192" width="12.42578125" style="304" customWidth="1"/>
    <col min="8193" max="8193" width="4.85546875" style="304" customWidth="1"/>
    <col min="8194" max="8197" width="12.7109375" style="304" customWidth="1"/>
    <col min="8198" max="8441" width="9.140625" style="304"/>
    <col min="8442" max="8442" width="31.28515625" style="304" customWidth="1"/>
    <col min="8443" max="8443" width="18" style="304" customWidth="1"/>
    <col min="8444" max="8444" width="14" style="304" customWidth="1"/>
    <col min="8445" max="8448" width="12.42578125" style="304" customWidth="1"/>
    <col min="8449" max="8449" width="4.85546875" style="304" customWidth="1"/>
    <col min="8450" max="8453" width="12.7109375" style="304" customWidth="1"/>
    <col min="8454" max="8697" width="9.140625" style="304"/>
    <col min="8698" max="8698" width="31.28515625" style="304" customWidth="1"/>
    <col min="8699" max="8699" width="18" style="304" customWidth="1"/>
    <col min="8700" max="8700" width="14" style="304" customWidth="1"/>
    <col min="8701" max="8704" width="12.42578125" style="304" customWidth="1"/>
    <col min="8705" max="8705" width="4.85546875" style="304" customWidth="1"/>
    <col min="8706" max="8709" width="12.7109375" style="304" customWidth="1"/>
    <col min="8710" max="8953" width="9.140625" style="304"/>
    <col min="8954" max="8954" width="31.28515625" style="304" customWidth="1"/>
    <col min="8955" max="8955" width="18" style="304" customWidth="1"/>
    <col min="8956" max="8956" width="14" style="304" customWidth="1"/>
    <col min="8957" max="8960" width="12.42578125" style="304" customWidth="1"/>
    <col min="8961" max="8961" width="4.85546875" style="304" customWidth="1"/>
    <col min="8962" max="8965" width="12.7109375" style="304" customWidth="1"/>
    <col min="8966" max="9209" width="9.140625" style="304"/>
    <col min="9210" max="9210" width="31.28515625" style="304" customWidth="1"/>
    <col min="9211" max="9211" width="18" style="304" customWidth="1"/>
    <col min="9212" max="9212" width="14" style="304" customWidth="1"/>
    <col min="9213" max="9216" width="12.42578125" style="304" customWidth="1"/>
    <col min="9217" max="9217" width="4.85546875" style="304" customWidth="1"/>
    <col min="9218" max="9221" width="12.7109375" style="304" customWidth="1"/>
    <col min="9222" max="9465" width="9.140625" style="304"/>
    <col min="9466" max="9466" width="31.28515625" style="304" customWidth="1"/>
    <col min="9467" max="9467" width="18" style="304" customWidth="1"/>
    <col min="9468" max="9468" width="14" style="304" customWidth="1"/>
    <col min="9469" max="9472" width="12.42578125" style="304" customWidth="1"/>
    <col min="9473" max="9473" width="4.85546875" style="304" customWidth="1"/>
    <col min="9474" max="9477" width="12.7109375" style="304" customWidth="1"/>
    <col min="9478" max="9721" width="9.140625" style="304"/>
    <col min="9722" max="9722" width="31.28515625" style="304" customWidth="1"/>
    <col min="9723" max="9723" width="18" style="304" customWidth="1"/>
    <col min="9724" max="9724" width="14" style="304" customWidth="1"/>
    <col min="9725" max="9728" width="12.42578125" style="304" customWidth="1"/>
    <col min="9729" max="9729" width="4.85546875" style="304" customWidth="1"/>
    <col min="9730" max="9733" width="12.7109375" style="304" customWidth="1"/>
    <col min="9734" max="9977" width="9.140625" style="304"/>
    <col min="9978" max="9978" width="31.28515625" style="304" customWidth="1"/>
    <col min="9979" max="9979" width="18" style="304" customWidth="1"/>
    <col min="9980" max="9980" width="14" style="304" customWidth="1"/>
    <col min="9981" max="9984" width="12.42578125" style="304" customWidth="1"/>
    <col min="9985" max="9985" width="4.85546875" style="304" customWidth="1"/>
    <col min="9986" max="9989" width="12.7109375" style="304" customWidth="1"/>
    <col min="9990" max="10233" width="9.140625" style="304"/>
    <col min="10234" max="10234" width="31.28515625" style="304" customWidth="1"/>
    <col min="10235" max="10235" width="18" style="304" customWidth="1"/>
    <col min="10236" max="10236" width="14" style="304" customWidth="1"/>
    <col min="10237" max="10240" width="12.42578125" style="304" customWidth="1"/>
    <col min="10241" max="10241" width="4.85546875" style="304" customWidth="1"/>
    <col min="10242" max="10245" width="12.7109375" style="304" customWidth="1"/>
    <col min="10246" max="10489" width="9.140625" style="304"/>
    <col min="10490" max="10490" width="31.28515625" style="304" customWidth="1"/>
    <col min="10491" max="10491" width="18" style="304" customWidth="1"/>
    <col min="10492" max="10492" width="14" style="304" customWidth="1"/>
    <col min="10493" max="10496" width="12.42578125" style="304" customWidth="1"/>
    <col min="10497" max="10497" width="4.85546875" style="304" customWidth="1"/>
    <col min="10498" max="10501" width="12.7109375" style="304" customWidth="1"/>
    <col min="10502" max="10745" width="9.140625" style="304"/>
    <col min="10746" max="10746" width="31.28515625" style="304" customWidth="1"/>
    <col min="10747" max="10747" width="18" style="304" customWidth="1"/>
    <col min="10748" max="10748" width="14" style="304" customWidth="1"/>
    <col min="10749" max="10752" width="12.42578125" style="304" customWidth="1"/>
    <col min="10753" max="10753" width="4.85546875" style="304" customWidth="1"/>
    <col min="10754" max="10757" width="12.7109375" style="304" customWidth="1"/>
    <col min="10758" max="11001" width="9.140625" style="304"/>
    <col min="11002" max="11002" width="31.28515625" style="304" customWidth="1"/>
    <col min="11003" max="11003" width="18" style="304" customWidth="1"/>
    <col min="11004" max="11004" width="14" style="304" customWidth="1"/>
    <col min="11005" max="11008" width="12.42578125" style="304" customWidth="1"/>
    <col min="11009" max="11009" width="4.85546875" style="304" customWidth="1"/>
    <col min="11010" max="11013" width="12.7109375" style="304" customWidth="1"/>
    <col min="11014" max="11257" width="9.140625" style="304"/>
    <col min="11258" max="11258" width="31.28515625" style="304" customWidth="1"/>
    <col min="11259" max="11259" width="18" style="304" customWidth="1"/>
    <col min="11260" max="11260" width="14" style="304" customWidth="1"/>
    <col min="11261" max="11264" width="12.42578125" style="304" customWidth="1"/>
    <col min="11265" max="11265" width="4.85546875" style="304" customWidth="1"/>
    <col min="11266" max="11269" width="12.7109375" style="304" customWidth="1"/>
    <col min="11270" max="11513" width="9.140625" style="304"/>
    <col min="11514" max="11514" width="31.28515625" style="304" customWidth="1"/>
    <col min="11515" max="11515" width="18" style="304" customWidth="1"/>
    <col min="11516" max="11516" width="14" style="304" customWidth="1"/>
    <col min="11517" max="11520" width="12.42578125" style="304" customWidth="1"/>
    <col min="11521" max="11521" width="4.85546875" style="304" customWidth="1"/>
    <col min="11522" max="11525" width="12.7109375" style="304" customWidth="1"/>
    <col min="11526" max="11769" width="9.140625" style="304"/>
    <col min="11770" max="11770" width="31.28515625" style="304" customWidth="1"/>
    <col min="11771" max="11771" width="18" style="304" customWidth="1"/>
    <col min="11772" max="11772" width="14" style="304" customWidth="1"/>
    <col min="11773" max="11776" width="12.42578125" style="304" customWidth="1"/>
    <col min="11777" max="11777" width="4.85546875" style="304" customWidth="1"/>
    <col min="11778" max="11781" width="12.7109375" style="304" customWidth="1"/>
    <col min="11782" max="12025" width="9.140625" style="304"/>
    <col min="12026" max="12026" width="31.28515625" style="304" customWidth="1"/>
    <col min="12027" max="12027" width="18" style="304" customWidth="1"/>
    <col min="12028" max="12028" width="14" style="304" customWidth="1"/>
    <col min="12029" max="12032" width="12.42578125" style="304" customWidth="1"/>
    <col min="12033" max="12033" width="4.85546875" style="304" customWidth="1"/>
    <col min="12034" max="12037" width="12.7109375" style="304" customWidth="1"/>
    <col min="12038" max="12281" width="9.140625" style="304"/>
    <col min="12282" max="12282" width="31.28515625" style="304" customWidth="1"/>
    <col min="12283" max="12283" width="18" style="304" customWidth="1"/>
    <col min="12284" max="12284" width="14" style="304" customWidth="1"/>
    <col min="12285" max="12288" width="12.42578125" style="304" customWidth="1"/>
    <col min="12289" max="12289" width="4.85546875" style="304" customWidth="1"/>
    <col min="12290" max="12293" width="12.7109375" style="304" customWidth="1"/>
    <col min="12294" max="12537" width="9.140625" style="304"/>
    <col min="12538" max="12538" width="31.28515625" style="304" customWidth="1"/>
    <col min="12539" max="12539" width="18" style="304" customWidth="1"/>
    <col min="12540" max="12540" width="14" style="304" customWidth="1"/>
    <col min="12541" max="12544" width="12.42578125" style="304" customWidth="1"/>
    <col min="12545" max="12545" width="4.85546875" style="304" customWidth="1"/>
    <col min="12546" max="12549" width="12.7109375" style="304" customWidth="1"/>
    <col min="12550" max="12793" width="9.140625" style="304"/>
    <col min="12794" max="12794" width="31.28515625" style="304" customWidth="1"/>
    <col min="12795" max="12795" width="18" style="304" customWidth="1"/>
    <col min="12796" max="12796" width="14" style="304" customWidth="1"/>
    <col min="12797" max="12800" width="12.42578125" style="304" customWidth="1"/>
    <col min="12801" max="12801" width="4.85546875" style="304" customWidth="1"/>
    <col min="12802" max="12805" width="12.7109375" style="304" customWidth="1"/>
    <col min="12806" max="13049" width="9.140625" style="304"/>
    <col min="13050" max="13050" width="31.28515625" style="304" customWidth="1"/>
    <col min="13051" max="13051" width="18" style="304" customWidth="1"/>
    <col min="13052" max="13052" width="14" style="304" customWidth="1"/>
    <col min="13053" max="13056" width="12.42578125" style="304" customWidth="1"/>
    <col min="13057" max="13057" width="4.85546875" style="304" customWidth="1"/>
    <col min="13058" max="13061" width="12.7109375" style="304" customWidth="1"/>
    <col min="13062" max="13305" width="9.140625" style="304"/>
    <col min="13306" max="13306" width="31.28515625" style="304" customWidth="1"/>
    <col min="13307" max="13307" width="18" style="304" customWidth="1"/>
    <col min="13308" max="13308" width="14" style="304" customWidth="1"/>
    <col min="13309" max="13312" width="12.42578125" style="304" customWidth="1"/>
    <col min="13313" max="13313" width="4.85546875" style="304" customWidth="1"/>
    <col min="13314" max="13317" width="12.7109375" style="304" customWidth="1"/>
    <col min="13318" max="13561" width="9.140625" style="304"/>
    <col min="13562" max="13562" width="31.28515625" style="304" customWidth="1"/>
    <col min="13563" max="13563" width="18" style="304" customWidth="1"/>
    <col min="13564" max="13564" width="14" style="304" customWidth="1"/>
    <col min="13565" max="13568" width="12.42578125" style="304" customWidth="1"/>
    <col min="13569" max="13569" width="4.85546875" style="304" customWidth="1"/>
    <col min="13570" max="13573" width="12.7109375" style="304" customWidth="1"/>
    <col min="13574" max="13817" width="9.140625" style="304"/>
    <col min="13818" max="13818" width="31.28515625" style="304" customWidth="1"/>
    <col min="13819" max="13819" width="18" style="304" customWidth="1"/>
    <col min="13820" max="13820" width="14" style="304" customWidth="1"/>
    <col min="13821" max="13824" width="12.42578125" style="304" customWidth="1"/>
    <col min="13825" max="13825" width="4.85546875" style="304" customWidth="1"/>
    <col min="13826" max="13829" width="12.7109375" style="304" customWidth="1"/>
    <col min="13830" max="14073" width="9.140625" style="304"/>
    <col min="14074" max="14074" width="31.28515625" style="304" customWidth="1"/>
    <col min="14075" max="14075" width="18" style="304" customWidth="1"/>
    <col min="14076" max="14076" width="14" style="304" customWidth="1"/>
    <col min="14077" max="14080" width="12.42578125" style="304" customWidth="1"/>
    <col min="14081" max="14081" width="4.85546875" style="304" customWidth="1"/>
    <col min="14082" max="14085" width="12.7109375" style="304" customWidth="1"/>
    <col min="14086" max="14329" width="9.140625" style="304"/>
    <col min="14330" max="14330" width="31.28515625" style="304" customWidth="1"/>
    <col min="14331" max="14331" width="18" style="304" customWidth="1"/>
    <col min="14332" max="14332" width="14" style="304" customWidth="1"/>
    <col min="14333" max="14336" width="12.42578125" style="304" customWidth="1"/>
    <col min="14337" max="14337" width="4.85546875" style="304" customWidth="1"/>
    <col min="14338" max="14341" width="12.7109375" style="304" customWidth="1"/>
    <col min="14342" max="14585" width="9.140625" style="304"/>
    <col min="14586" max="14586" width="31.28515625" style="304" customWidth="1"/>
    <col min="14587" max="14587" width="18" style="304" customWidth="1"/>
    <col min="14588" max="14588" width="14" style="304" customWidth="1"/>
    <col min="14589" max="14592" width="12.42578125" style="304" customWidth="1"/>
    <col min="14593" max="14593" width="4.85546875" style="304" customWidth="1"/>
    <col min="14594" max="14597" width="12.7109375" style="304" customWidth="1"/>
    <col min="14598" max="14841" width="9.140625" style="304"/>
    <col min="14842" max="14842" width="31.28515625" style="304" customWidth="1"/>
    <col min="14843" max="14843" width="18" style="304" customWidth="1"/>
    <col min="14844" max="14844" width="14" style="304" customWidth="1"/>
    <col min="14845" max="14848" width="12.42578125" style="304" customWidth="1"/>
    <col min="14849" max="14849" width="4.85546875" style="304" customWidth="1"/>
    <col min="14850" max="14853" width="12.7109375" style="304" customWidth="1"/>
    <col min="14854" max="15097" width="9.140625" style="304"/>
    <col min="15098" max="15098" width="31.28515625" style="304" customWidth="1"/>
    <col min="15099" max="15099" width="18" style="304" customWidth="1"/>
    <col min="15100" max="15100" width="14" style="304" customWidth="1"/>
    <col min="15101" max="15104" width="12.42578125" style="304" customWidth="1"/>
    <col min="15105" max="15105" width="4.85546875" style="304" customWidth="1"/>
    <col min="15106" max="15109" width="12.7109375" style="304" customWidth="1"/>
    <col min="15110" max="15353" width="9.140625" style="304"/>
    <col min="15354" max="15354" width="31.28515625" style="304" customWidth="1"/>
    <col min="15355" max="15355" width="18" style="304" customWidth="1"/>
    <col min="15356" max="15356" width="14" style="304" customWidth="1"/>
    <col min="15357" max="15360" width="12.42578125" style="304" customWidth="1"/>
    <col min="15361" max="15361" width="4.85546875" style="304" customWidth="1"/>
    <col min="15362" max="15365" width="12.7109375" style="304" customWidth="1"/>
    <col min="15366" max="15609" width="9.140625" style="304"/>
    <col min="15610" max="15610" width="31.28515625" style="304" customWidth="1"/>
    <col min="15611" max="15611" width="18" style="304" customWidth="1"/>
    <col min="15612" max="15612" width="14" style="304" customWidth="1"/>
    <col min="15613" max="15616" width="12.42578125" style="304" customWidth="1"/>
    <col min="15617" max="15617" width="4.85546875" style="304" customWidth="1"/>
    <col min="15618" max="15621" width="12.7109375" style="304" customWidth="1"/>
    <col min="15622" max="15865" width="9.140625" style="304"/>
    <col min="15866" max="15866" width="31.28515625" style="304" customWidth="1"/>
    <col min="15867" max="15867" width="18" style="304" customWidth="1"/>
    <col min="15868" max="15868" width="14" style="304" customWidth="1"/>
    <col min="15869" max="15872" width="12.42578125" style="304" customWidth="1"/>
    <col min="15873" max="15873" width="4.85546875" style="304" customWidth="1"/>
    <col min="15874" max="15877" width="12.7109375" style="304" customWidth="1"/>
    <col min="15878" max="16121" width="9.140625" style="304"/>
    <col min="16122" max="16122" width="31.28515625" style="304" customWidth="1"/>
    <col min="16123" max="16123" width="18" style="304" customWidth="1"/>
    <col min="16124" max="16124" width="14" style="304" customWidth="1"/>
    <col min="16125" max="16128" width="12.42578125" style="304" customWidth="1"/>
    <col min="16129" max="16129" width="4.85546875" style="304" customWidth="1"/>
    <col min="16130" max="16133" width="12.7109375" style="304" customWidth="1"/>
    <col min="16134" max="16384" width="9.140625" style="304"/>
  </cols>
  <sheetData>
    <row r="1" spans="1:18" s="303" customFormat="1" ht="18" x14ac:dyDescent="0.2">
      <c r="A1" s="744" t="str">
        <f>'VALOR DO POSTO - Base Licitante'!A1:V1</f>
        <v>TRIBUNAL REGIONAL ELEITORAL DO PARANÁ</v>
      </c>
      <c r="B1" s="744"/>
      <c r="C1" s="744"/>
      <c r="D1" s="744"/>
      <c r="E1" s="744"/>
    </row>
    <row r="2" spans="1:18" x14ac:dyDescent="0.2">
      <c r="A2" s="745" t="str">
        <f>'VALOR DO POSTO - Base Licitante'!A2:V2</f>
        <v>PLANILHA DE FORMAÇÃO DE CUSTOS E PREÇOS - BASE LICITANTE</v>
      </c>
      <c r="B2" s="745"/>
      <c r="C2" s="745"/>
      <c r="D2" s="745"/>
      <c r="E2" s="745"/>
    </row>
    <row r="3" spans="1:18" x14ac:dyDescent="0.2">
      <c r="A3" s="746" t="str">
        <f>'VALOR DO POSTO - Base Licitante'!A3:V3</f>
        <v>Serviços de Vigilância Armada e Desarmada (CBO 5173-30)</v>
      </c>
      <c r="B3" s="746"/>
      <c r="C3" s="746"/>
      <c r="D3" s="746"/>
      <c r="E3" s="746"/>
    </row>
    <row r="4" spans="1:18" ht="18" x14ac:dyDescent="0.2">
      <c r="A4" s="306"/>
      <c r="B4" s="307"/>
      <c r="C4" s="307"/>
      <c r="D4" s="308"/>
      <c r="E4" s="309"/>
    </row>
    <row r="5" spans="1:18" x14ac:dyDescent="0.2">
      <c r="A5" s="747" t="str">
        <f>'VALOR DO POSTO - Base Licitante'!A7:V7</f>
        <v>NOME DA EMPRESA</v>
      </c>
      <c r="B5" s="748"/>
      <c r="C5" s="748"/>
      <c r="D5" s="748"/>
      <c r="E5" s="749"/>
    </row>
    <row r="6" spans="1:18" x14ac:dyDescent="0.2">
      <c r="A6" s="750" t="str">
        <f>'VALOR DO POSTO - Base Licitante'!A8:V8</f>
        <v>CNPJ</v>
      </c>
      <c r="B6" s="751"/>
      <c r="C6" s="751"/>
      <c r="D6" s="751"/>
      <c r="E6" s="752"/>
    </row>
    <row r="7" spans="1:18" ht="13.5" thickBot="1" x14ac:dyDescent="0.25">
      <c r="A7" s="321"/>
      <c r="B7" s="321"/>
      <c r="C7" s="321"/>
      <c r="D7" s="321"/>
      <c r="E7" s="321"/>
    </row>
    <row r="8" spans="1:18" ht="25.7" customHeight="1" thickBot="1" x14ac:dyDescent="0.25">
      <c r="A8" s="737" t="s">
        <v>247</v>
      </c>
      <c r="B8" s="738"/>
      <c r="C8" s="738"/>
      <c r="D8" s="738"/>
      <c r="E8" s="739"/>
    </row>
    <row r="9" spans="1:18" s="433" customFormat="1" ht="25.5" customHeight="1" thickBot="1" x14ac:dyDescent="0.25">
      <c r="A9" s="432" t="s">
        <v>292</v>
      </c>
      <c r="B9" s="411"/>
      <c r="C9" s="411"/>
      <c r="D9" s="407"/>
      <c r="E9" s="406"/>
    </row>
    <row r="10" spans="1:18" ht="24.75" thickTop="1" x14ac:dyDescent="0.2">
      <c r="A10" s="439"/>
      <c r="B10" s="315" t="s">
        <v>315</v>
      </c>
      <c r="C10" s="315" t="s">
        <v>302</v>
      </c>
      <c r="D10" s="315" t="s">
        <v>248</v>
      </c>
      <c r="E10" s="302" t="s">
        <v>316</v>
      </c>
    </row>
    <row r="11" spans="1:18" ht="25.5" x14ac:dyDescent="0.2">
      <c r="A11" s="310" t="s">
        <v>383</v>
      </c>
      <c r="B11" s="267">
        <v>1</v>
      </c>
      <c r="C11" s="326">
        <v>15</v>
      </c>
      <c r="D11" s="565">
        <v>0</v>
      </c>
      <c r="E11" s="338">
        <f>ROUND(((B11*D11)/C11),2)</f>
        <v>0</v>
      </c>
    </row>
    <row r="12" spans="1:18" ht="25.5" x14ac:dyDescent="0.2">
      <c r="A12" s="311" t="s">
        <v>307</v>
      </c>
      <c r="B12" s="435">
        <v>2</v>
      </c>
      <c r="C12" s="436">
        <v>10</v>
      </c>
      <c r="D12" s="565">
        <v>0</v>
      </c>
      <c r="E12" s="337">
        <f t="shared" ref="E12:E19" si="0">ROUND(((B12*D12)/C12),2)</f>
        <v>0</v>
      </c>
    </row>
    <row r="13" spans="1:18" ht="25.5" x14ac:dyDescent="0.2">
      <c r="A13" s="310" t="s">
        <v>312</v>
      </c>
      <c r="B13" s="267">
        <v>2</v>
      </c>
      <c r="C13" s="326">
        <v>10</v>
      </c>
      <c r="D13" s="565">
        <v>0</v>
      </c>
      <c r="E13" s="338">
        <f>ROUND(((B13*D13)/C13),2)</f>
        <v>0</v>
      </c>
    </row>
    <row r="14" spans="1:18" ht="25.5" x14ac:dyDescent="0.2">
      <c r="A14" s="311" t="s">
        <v>308</v>
      </c>
      <c r="B14" s="435">
        <v>2</v>
      </c>
      <c r="C14" s="436">
        <v>10</v>
      </c>
      <c r="D14" s="565">
        <v>0</v>
      </c>
      <c r="E14" s="337">
        <f t="shared" si="0"/>
        <v>0</v>
      </c>
    </row>
    <row r="15" spans="1:18" ht="25.5" x14ac:dyDescent="0.2">
      <c r="A15" s="310" t="s">
        <v>309</v>
      </c>
      <c r="B15" s="267">
        <v>1</v>
      </c>
      <c r="C15" s="326">
        <v>15</v>
      </c>
      <c r="D15" s="565">
        <v>0</v>
      </c>
      <c r="E15" s="338">
        <f t="shared" si="0"/>
        <v>0</v>
      </c>
      <c r="R15" s="304" t="s">
        <v>331</v>
      </c>
    </row>
    <row r="16" spans="1:18" x14ac:dyDescent="0.2">
      <c r="A16" s="311" t="s">
        <v>311</v>
      </c>
      <c r="B16" s="435">
        <v>1</v>
      </c>
      <c r="C16" s="436">
        <v>10</v>
      </c>
      <c r="D16" s="565">
        <v>0</v>
      </c>
      <c r="E16" s="337">
        <f t="shared" si="0"/>
        <v>0</v>
      </c>
    </row>
    <row r="17" spans="1:5" x14ac:dyDescent="0.2">
      <c r="A17" s="310" t="s">
        <v>310</v>
      </c>
      <c r="B17" s="267">
        <v>6</v>
      </c>
      <c r="C17" s="326">
        <v>10</v>
      </c>
      <c r="D17" s="565">
        <v>0</v>
      </c>
      <c r="E17" s="338">
        <f t="shared" si="0"/>
        <v>0</v>
      </c>
    </row>
    <row r="18" spans="1:5" x14ac:dyDescent="0.2">
      <c r="A18" s="311" t="s">
        <v>258</v>
      </c>
      <c r="B18" s="435">
        <v>1</v>
      </c>
      <c r="C18" s="436">
        <v>6</v>
      </c>
      <c r="D18" s="565">
        <v>0</v>
      </c>
      <c r="E18" s="337">
        <f t="shared" si="0"/>
        <v>0</v>
      </c>
    </row>
    <row r="19" spans="1:5" ht="12.75" customHeight="1" x14ac:dyDescent="0.2">
      <c r="A19" s="310" t="s">
        <v>313</v>
      </c>
      <c r="B19" s="267">
        <v>1</v>
      </c>
      <c r="C19" s="326">
        <v>30</v>
      </c>
      <c r="D19" s="565">
        <v>0</v>
      </c>
      <c r="E19" s="338">
        <f t="shared" si="0"/>
        <v>0</v>
      </c>
    </row>
    <row r="20" spans="1:5" x14ac:dyDescent="0.2">
      <c r="A20" s="311" t="s">
        <v>330</v>
      </c>
      <c r="B20" s="435">
        <v>1</v>
      </c>
      <c r="C20" s="436">
        <v>30</v>
      </c>
      <c r="D20" s="565">
        <v>0</v>
      </c>
      <c r="E20" s="337">
        <f>ROUND(((B20*D20)/C20),2)</f>
        <v>0</v>
      </c>
    </row>
    <row r="21" spans="1:5" x14ac:dyDescent="0.2">
      <c r="A21" s="310" t="s">
        <v>289</v>
      </c>
      <c r="B21" s="267">
        <v>2</v>
      </c>
      <c r="C21" s="326">
        <v>30</v>
      </c>
      <c r="D21" s="565">
        <v>0</v>
      </c>
      <c r="E21" s="338">
        <f>ROUND(((B21*D21)/C21),2)</f>
        <v>0</v>
      </c>
    </row>
    <row r="22" spans="1:5" x14ac:dyDescent="0.2">
      <c r="A22" s="311" t="s">
        <v>326</v>
      </c>
      <c r="B22" s="435">
        <v>1</v>
      </c>
      <c r="C22" s="436">
        <v>15</v>
      </c>
      <c r="D22" s="565">
        <v>0</v>
      </c>
      <c r="E22" s="337">
        <f>ROUND(((B22*D22)/C22),2)</f>
        <v>0</v>
      </c>
    </row>
    <row r="23" spans="1:5" ht="76.5" x14ac:dyDescent="0.2">
      <c r="A23" s="310" t="s">
        <v>399</v>
      </c>
      <c r="B23" s="267">
        <v>1</v>
      </c>
      <c r="C23" s="326">
        <v>6</v>
      </c>
      <c r="D23" s="572">
        <v>0</v>
      </c>
      <c r="E23" s="338">
        <f>ROUND(((B23*D23)/C23),2)</f>
        <v>0</v>
      </c>
    </row>
    <row r="24" spans="1:5" x14ac:dyDescent="0.2">
      <c r="A24" s="566"/>
      <c r="B24" s="567"/>
      <c r="C24" s="567"/>
      <c r="D24" s="565"/>
      <c r="E24" s="337">
        <f>ROUND((IF(AND(B24="",C24="",D24="")=TRUE,0,((B24*D24)/C24))),2)</f>
        <v>0</v>
      </c>
    </row>
    <row r="25" spans="1:5" x14ac:dyDescent="0.2">
      <c r="A25" s="566"/>
      <c r="B25" s="567"/>
      <c r="C25" s="567"/>
      <c r="D25" s="565"/>
      <c r="E25" s="338">
        <f>ROUND((IF(AND(B25="",C25="",D25="")=TRUE,0,((B25*D25)/C25))),2)</f>
        <v>0</v>
      </c>
    </row>
    <row r="26" spans="1:5" x14ac:dyDescent="0.2">
      <c r="A26" s="566"/>
      <c r="B26" s="567"/>
      <c r="C26" s="567"/>
      <c r="D26" s="565"/>
      <c r="E26" s="337">
        <f>ROUND((IF(AND(B26="",C26="",D26="")=TRUE,0,((B26*D26)/C26))),2)</f>
        <v>0</v>
      </c>
    </row>
    <row r="27" spans="1:5" x14ac:dyDescent="0.2">
      <c r="A27" s="566"/>
      <c r="B27" s="567"/>
      <c r="C27" s="567"/>
      <c r="D27" s="565"/>
      <c r="E27" s="338">
        <f>ROUND((IF(AND(B27="",C27="",D27="")=TRUE,0,((B27*D27)/C27))),2)</f>
        <v>0</v>
      </c>
    </row>
    <row r="28" spans="1:5" x14ac:dyDescent="0.2">
      <c r="A28" s="320"/>
      <c r="B28" s="446"/>
      <c r="C28" s="327"/>
      <c r="D28" s="339"/>
      <c r="E28" s="405"/>
    </row>
    <row r="29" spans="1:5" ht="24" x14ac:dyDescent="0.2">
      <c r="A29" s="408"/>
      <c r="B29" s="453" t="s">
        <v>321</v>
      </c>
      <c r="C29" s="315" t="s">
        <v>302</v>
      </c>
      <c r="D29" s="328" t="s">
        <v>248</v>
      </c>
      <c r="E29" s="315" t="s">
        <v>316</v>
      </c>
    </row>
    <row r="30" spans="1:5" ht="14.25" x14ac:dyDescent="0.2">
      <c r="A30" s="310" t="s">
        <v>381</v>
      </c>
      <c r="B30" s="267">
        <v>8</v>
      </c>
      <c r="C30" s="326">
        <v>30</v>
      </c>
      <c r="D30" s="565">
        <v>0</v>
      </c>
      <c r="E30" s="455">
        <f>ROUND((((B30*D30)/C30)/25),2)</f>
        <v>0</v>
      </c>
    </row>
    <row r="31" spans="1:5" x14ac:dyDescent="0.2">
      <c r="A31" s="456"/>
      <c r="B31" s="446"/>
      <c r="C31" s="327"/>
      <c r="D31" s="339"/>
      <c r="E31" s="405"/>
    </row>
    <row r="32" spans="1:5" ht="36" x14ac:dyDescent="0.2">
      <c r="A32" s="408"/>
      <c r="B32" s="453" t="s">
        <v>321</v>
      </c>
      <c r="C32" s="315" t="s">
        <v>261</v>
      </c>
      <c r="D32" s="328" t="s">
        <v>248</v>
      </c>
      <c r="E32" s="315" t="s">
        <v>314</v>
      </c>
    </row>
    <row r="33" spans="1:5" ht="27" x14ac:dyDescent="0.2">
      <c r="A33" s="310" t="s">
        <v>322</v>
      </c>
      <c r="B33" s="267">
        <v>7</v>
      </c>
      <c r="C33" s="326">
        <v>120</v>
      </c>
      <c r="D33" s="565">
        <v>0</v>
      </c>
      <c r="E33" s="338">
        <f t="shared" ref="E33:E38" si="1">ROUND((((B33*D33)/C33)/25),2)</f>
        <v>0</v>
      </c>
    </row>
    <row r="34" spans="1:5" ht="27" x14ac:dyDescent="0.2">
      <c r="A34" s="311" t="s">
        <v>398</v>
      </c>
      <c r="B34" s="435">
        <v>8</v>
      </c>
      <c r="C34" s="436">
        <v>60</v>
      </c>
      <c r="D34" s="565">
        <v>0</v>
      </c>
      <c r="E34" s="337">
        <f t="shared" si="1"/>
        <v>0</v>
      </c>
    </row>
    <row r="35" spans="1:5" ht="27" x14ac:dyDescent="0.2">
      <c r="A35" s="329" t="s">
        <v>374</v>
      </c>
      <c r="B35" s="458">
        <v>8</v>
      </c>
      <c r="C35" s="458">
        <v>120</v>
      </c>
      <c r="D35" s="568">
        <v>0</v>
      </c>
      <c r="E35" s="338">
        <f t="shared" si="1"/>
        <v>0</v>
      </c>
    </row>
    <row r="36" spans="1:5" ht="38.25" x14ac:dyDescent="0.2">
      <c r="A36" s="311" t="s">
        <v>385</v>
      </c>
      <c r="B36" s="435">
        <v>25</v>
      </c>
      <c r="C36" s="436">
        <v>60</v>
      </c>
      <c r="D36" s="565">
        <v>0</v>
      </c>
      <c r="E36" s="337">
        <f t="shared" si="1"/>
        <v>0</v>
      </c>
    </row>
    <row r="37" spans="1:5" ht="25.5" x14ac:dyDescent="0.2">
      <c r="A37" s="329" t="s">
        <v>386</v>
      </c>
      <c r="B37" s="458">
        <v>3</v>
      </c>
      <c r="C37" s="458">
        <v>60</v>
      </c>
      <c r="D37" s="568">
        <v>0</v>
      </c>
      <c r="E37" s="338">
        <f t="shared" si="1"/>
        <v>0</v>
      </c>
    </row>
    <row r="38" spans="1:5" x14ac:dyDescent="0.2">
      <c r="A38" s="311" t="s">
        <v>384</v>
      </c>
      <c r="B38" s="435">
        <v>20</v>
      </c>
      <c r="C38" s="436">
        <v>60</v>
      </c>
      <c r="D38" s="565">
        <v>0</v>
      </c>
      <c r="E38" s="337">
        <f t="shared" si="1"/>
        <v>0</v>
      </c>
    </row>
    <row r="39" spans="1:5" x14ac:dyDescent="0.2">
      <c r="A39" s="740" t="s">
        <v>325</v>
      </c>
      <c r="B39" s="740"/>
      <c r="C39" s="740"/>
      <c r="D39" s="740"/>
      <c r="E39" s="740"/>
    </row>
    <row r="40" spans="1:5" x14ac:dyDescent="0.2">
      <c r="A40" s="740" t="s">
        <v>323</v>
      </c>
      <c r="B40" s="740"/>
      <c r="C40" s="740"/>
      <c r="D40" s="740"/>
      <c r="E40" s="740"/>
    </row>
    <row r="41" spans="1:5" x14ac:dyDescent="0.2">
      <c r="A41" s="320"/>
      <c r="B41" s="383"/>
      <c r="C41" s="327"/>
      <c r="D41" s="454" t="s">
        <v>327</v>
      </c>
      <c r="E41" s="340">
        <f>SUM(E11:E38)</f>
        <v>0</v>
      </c>
    </row>
    <row r="42" spans="1:5" s="434" customFormat="1" ht="25.5" customHeight="1" thickBot="1" x14ac:dyDescent="0.25">
      <c r="A42" s="432" t="s">
        <v>290</v>
      </c>
      <c r="B42" s="323"/>
      <c r="C42" s="323"/>
      <c r="D42" s="324"/>
      <c r="E42" s="325"/>
    </row>
    <row r="43" spans="1:5" ht="36.75" thickTop="1" x14ac:dyDescent="0.2">
      <c r="A43" s="439"/>
      <c r="B43" s="315" t="s">
        <v>317</v>
      </c>
      <c r="C43" s="315" t="s">
        <v>302</v>
      </c>
      <c r="D43" s="315" t="s">
        <v>248</v>
      </c>
      <c r="E43" s="302" t="s">
        <v>318</v>
      </c>
    </row>
    <row r="44" spans="1:5" ht="25.5" x14ac:dyDescent="0.2">
      <c r="A44" s="329" t="s">
        <v>320</v>
      </c>
      <c r="B44" s="332">
        <v>1</v>
      </c>
      <c r="C44" s="332">
        <v>30</v>
      </c>
      <c r="D44" s="569">
        <v>0</v>
      </c>
      <c r="E44" s="437">
        <f>ROUND(((B44*D44)/C44),2)</f>
        <v>0</v>
      </c>
    </row>
    <row r="45" spans="1:5" x14ac:dyDescent="0.2">
      <c r="A45" s="334" t="s">
        <v>324</v>
      </c>
      <c r="B45" s="333">
        <v>1</v>
      </c>
      <c r="C45" s="333">
        <v>30</v>
      </c>
      <c r="D45" s="569">
        <v>0</v>
      </c>
      <c r="E45" s="437">
        <f>ROUND(((B45*D45)/C45),2)</f>
        <v>0</v>
      </c>
    </row>
    <row r="46" spans="1:5" x14ac:dyDescent="0.2">
      <c r="A46" s="456"/>
      <c r="B46" s="474"/>
      <c r="C46" s="327"/>
      <c r="D46" s="339"/>
      <c r="E46" s="405"/>
    </row>
    <row r="47" spans="1:5" ht="49.5" x14ac:dyDescent="0.2">
      <c r="A47" s="408"/>
      <c r="B47" s="453" t="s">
        <v>321</v>
      </c>
      <c r="C47" s="315" t="s">
        <v>261</v>
      </c>
      <c r="D47" s="315" t="s">
        <v>248</v>
      </c>
      <c r="E47" s="315" t="s">
        <v>378</v>
      </c>
    </row>
    <row r="48" spans="1:5" s="475" customFormat="1" ht="50.25" customHeight="1" x14ac:dyDescent="0.2">
      <c r="A48" s="514" t="s">
        <v>375</v>
      </c>
      <c r="B48" s="516">
        <v>1</v>
      </c>
      <c r="C48" s="516">
        <v>120</v>
      </c>
      <c r="D48" s="570">
        <v>0</v>
      </c>
      <c r="E48" s="343">
        <f>ROUND((((B48*D48)/C48)/11),2)</f>
        <v>0</v>
      </c>
    </row>
    <row r="49" spans="1:5" ht="14.25" x14ac:dyDescent="0.2">
      <c r="A49" s="334" t="s">
        <v>382</v>
      </c>
      <c r="B49" s="333">
        <v>3</v>
      </c>
      <c r="C49" s="333">
        <v>120</v>
      </c>
      <c r="D49" s="570">
        <v>0</v>
      </c>
      <c r="E49" s="341">
        <f>ROUND((((B49*D49)/C49)/11),2)</f>
        <v>0</v>
      </c>
    </row>
    <row r="50" spans="1:5" ht="12.75" customHeight="1" x14ac:dyDescent="0.2">
      <c r="A50" s="755" t="s">
        <v>377</v>
      </c>
      <c r="B50" s="756"/>
      <c r="C50" s="756"/>
      <c r="D50" s="756"/>
      <c r="E50" s="757"/>
    </row>
    <row r="51" spans="1:5" ht="12.75" customHeight="1" x14ac:dyDescent="0.2">
      <c r="A51" s="741" t="s">
        <v>335</v>
      </c>
      <c r="B51" s="742"/>
      <c r="C51" s="742"/>
      <c r="D51" s="742"/>
      <c r="E51" s="743"/>
    </row>
    <row r="52" spans="1:5" ht="12.75" customHeight="1" x14ac:dyDescent="0.2">
      <c r="A52" s="760" t="s">
        <v>376</v>
      </c>
      <c r="B52" s="760"/>
      <c r="C52" s="760"/>
      <c r="D52" s="760"/>
      <c r="E52" s="760"/>
    </row>
    <row r="53" spans="1:5" ht="36" x14ac:dyDescent="0.2">
      <c r="A53" s="408"/>
      <c r="B53" s="453" t="s">
        <v>321</v>
      </c>
      <c r="C53" s="315" t="s">
        <v>302</v>
      </c>
      <c r="D53" s="328" t="s">
        <v>248</v>
      </c>
      <c r="E53" s="315" t="s">
        <v>319</v>
      </c>
    </row>
    <row r="54" spans="1:5" ht="27" x14ac:dyDescent="0.2">
      <c r="A54" s="514" t="s">
        <v>380</v>
      </c>
      <c r="B54" s="515">
        <v>3</v>
      </c>
      <c r="C54" s="515">
        <v>30</v>
      </c>
      <c r="D54" s="569">
        <v>0</v>
      </c>
      <c r="E54" s="437">
        <f>ROUND((((B54*D54)/C54)/11),2)</f>
        <v>0</v>
      </c>
    </row>
    <row r="55" spans="1:5" ht="14.25" x14ac:dyDescent="0.2">
      <c r="A55" s="334" t="s">
        <v>379</v>
      </c>
      <c r="B55" s="333">
        <v>36</v>
      </c>
      <c r="C55" s="333">
        <v>6</v>
      </c>
      <c r="D55" s="569">
        <v>0</v>
      </c>
      <c r="E55" s="341">
        <f>ROUND((((B55*D55)/C55)/11),2)</f>
        <v>0</v>
      </c>
    </row>
    <row r="56" spans="1:5" x14ac:dyDescent="0.2">
      <c r="A56" s="457" t="s">
        <v>336</v>
      </c>
      <c r="B56" s="335"/>
      <c r="C56" s="335"/>
      <c r="D56" s="410"/>
      <c r="E56" s="342"/>
    </row>
    <row r="57" spans="1:5" x14ac:dyDescent="0.2">
      <c r="A57" s="409"/>
      <c r="B57" s="335"/>
      <c r="C57" s="335"/>
      <c r="D57" s="454" t="s">
        <v>328</v>
      </c>
      <c r="E57" s="340">
        <f>SUM(E44:E55)</f>
        <v>0</v>
      </c>
    </row>
    <row r="58" spans="1:5" s="433" customFormat="1" ht="25.5" customHeight="1" thickBot="1" x14ac:dyDescent="0.25">
      <c r="A58" s="411" t="s">
        <v>252</v>
      </c>
      <c r="B58" s="411"/>
      <c r="C58" s="411"/>
      <c r="D58" s="411"/>
      <c r="E58" s="406"/>
    </row>
    <row r="59" spans="1:5" ht="65.25" customHeight="1" thickTop="1" x14ac:dyDescent="0.2">
      <c r="A59" s="758" t="s">
        <v>366</v>
      </c>
      <c r="B59" s="758"/>
      <c r="C59" s="759"/>
      <c r="D59" s="302" t="s">
        <v>260</v>
      </c>
      <c r="E59" s="336" t="s">
        <v>259</v>
      </c>
    </row>
    <row r="60" spans="1:5" ht="12.75" customHeight="1" x14ac:dyDescent="0.2">
      <c r="A60" s="753" t="s">
        <v>367</v>
      </c>
      <c r="B60" s="754"/>
      <c r="C60" s="512">
        <f>('VALOR DO POSTO - Base Licitante'!C14+'VALOR DO POSTO - Base Licitante'!D14+'VALOR DO POSTO - Base Licitante'!E14+'VALOR DO POSTO - Base Licitante'!F14)</f>
        <v>0</v>
      </c>
      <c r="D60" s="571">
        <v>0</v>
      </c>
      <c r="E60" s="343">
        <f>D60</f>
        <v>0</v>
      </c>
    </row>
    <row r="61" spans="1:5" x14ac:dyDescent="0.2">
      <c r="A61" s="761" t="s">
        <v>368</v>
      </c>
      <c r="B61" s="762"/>
      <c r="C61" s="513">
        <f>('VALOR DO POSTO - Base Licitante'!C15+'VALOR DO POSTO - Base Licitante'!D15+'VALOR DO POSTO - Base Licitante'!E15+'VALOR DO POSTO - Base Licitante'!F15)</f>
        <v>0</v>
      </c>
      <c r="D61" s="571">
        <v>0</v>
      </c>
      <c r="E61" s="468">
        <f t="shared" ref="E61:E66" si="2">D61</f>
        <v>0</v>
      </c>
    </row>
    <row r="62" spans="1:5" ht="12.75" customHeight="1" x14ac:dyDescent="0.2">
      <c r="A62" s="753" t="s">
        <v>369</v>
      </c>
      <c r="B62" s="754"/>
      <c r="C62" s="512">
        <f>('VALOR DO POSTO - Base Licitante'!C16+'VALOR DO POSTO - Base Licitante'!D16+'VALOR DO POSTO - Base Licitante'!E16+'VALOR DO POSTO - Base Licitante'!F16)</f>
        <v>0</v>
      </c>
      <c r="D62" s="571">
        <v>0</v>
      </c>
      <c r="E62" s="343">
        <f t="shared" si="2"/>
        <v>0</v>
      </c>
    </row>
    <row r="63" spans="1:5" x14ac:dyDescent="0.2">
      <c r="A63" s="761" t="s">
        <v>370</v>
      </c>
      <c r="B63" s="762"/>
      <c r="C63" s="513">
        <f>('VALOR DO POSTO - Base Licitante'!C17+'VALOR DO POSTO - Base Licitante'!D17+'VALOR DO POSTO - Base Licitante'!E17+'VALOR DO POSTO - Base Licitante'!F17)</f>
        <v>0</v>
      </c>
      <c r="D63" s="571">
        <v>0</v>
      </c>
      <c r="E63" s="468">
        <f t="shared" si="2"/>
        <v>0</v>
      </c>
    </row>
    <row r="64" spans="1:5" ht="12.75" customHeight="1" x14ac:dyDescent="0.2">
      <c r="A64" s="753" t="s">
        <v>371</v>
      </c>
      <c r="B64" s="754"/>
      <c r="C64" s="512">
        <f>('VALOR DO POSTO - Base Licitante'!C18+'VALOR DO POSTO - Base Licitante'!D18+'VALOR DO POSTO - Base Licitante'!E18+'VALOR DO POSTO - Base Licitante'!F18)</f>
        <v>0</v>
      </c>
      <c r="D64" s="571">
        <v>0</v>
      </c>
      <c r="E64" s="343">
        <f t="shared" si="2"/>
        <v>0</v>
      </c>
    </row>
    <row r="65" spans="1:5" x14ac:dyDescent="0.2">
      <c r="A65" s="761" t="s">
        <v>372</v>
      </c>
      <c r="B65" s="762"/>
      <c r="C65" s="513">
        <f>('VALOR DO POSTO - Base Licitante'!C20+'VALOR DO POSTO - Base Licitante'!D20+'VALOR DO POSTO - Base Licitante'!E20+'VALOR DO POSTO - Base Licitante'!F20)</f>
        <v>0</v>
      </c>
      <c r="D65" s="571">
        <v>0</v>
      </c>
      <c r="E65" s="468">
        <f t="shared" si="2"/>
        <v>0</v>
      </c>
    </row>
    <row r="66" spans="1:5" x14ac:dyDescent="0.2">
      <c r="A66" s="753" t="s">
        <v>373</v>
      </c>
      <c r="B66" s="754"/>
      <c r="C66" s="512">
        <f>'VALOR DO POSTO - Base Licitante'!C21</f>
        <v>0</v>
      </c>
      <c r="D66" s="571">
        <v>0</v>
      </c>
      <c r="E66" s="343">
        <f t="shared" si="2"/>
        <v>0</v>
      </c>
    </row>
    <row r="67" spans="1:5" x14ac:dyDescent="0.2">
      <c r="A67" s="384"/>
      <c r="B67" s="322"/>
      <c r="C67" s="344"/>
      <c r="D67" s="345"/>
      <c r="E67" s="470"/>
    </row>
    <row r="68" spans="1:5" x14ac:dyDescent="0.2">
      <c r="A68" s="276" t="s">
        <v>145</v>
      </c>
      <c r="B68" s="322"/>
      <c r="C68" s="322"/>
      <c r="D68" s="322"/>
      <c r="E68" s="322"/>
    </row>
  </sheetData>
  <sheetProtection algorithmName="SHA-512" hashValue="uFm6SsIj53kDEEoCLl0qteVR+Z9Sr/6EyHlUKdL7XVg/6lc9527+DAYKUuxIPNFi/4X6aXpiYLpAl6iMquL3vQ==" saltValue="KC5mCh4Ip633Q9QtGnFVRw==" spinCount="100000" sheet="1" objects="1" scenarios="1" selectLockedCells="1"/>
  <mergeCells count="19">
    <mergeCell ref="A66:B66"/>
    <mergeCell ref="A50:E50"/>
    <mergeCell ref="A59:C59"/>
    <mergeCell ref="A52:E52"/>
    <mergeCell ref="A60:B60"/>
    <mergeCell ref="A61:B61"/>
    <mergeCell ref="A62:B62"/>
    <mergeCell ref="A63:B63"/>
    <mergeCell ref="A65:B65"/>
    <mergeCell ref="A64:B64"/>
    <mergeCell ref="A8:E8"/>
    <mergeCell ref="A40:E40"/>
    <mergeCell ref="A51:E51"/>
    <mergeCell ref="A39:E39"/>
    <mergeCell ref="A1:E1"/>
    <mergeCell ref="A2:E2"/>
    <mergeCell ref="A3:E3"/>
    <mergeCell ref="A5:E5"/>
    <mergeCell ref="A6:E6"/>
  </mergeCells>
  <printOptions horizontalCentered="1"/>
  <pageMargins left="0.19685039370078741" right="0.19685039370078741" top="0.74803149606299213" bottom="0.51181102362204722" header="0.19685039370078741" footer="7.874015748031496E-2"/>
  <pageSetup paperSize="9" scale="72" orientation="portrait" r:id="rId1"/>
  <headerFooter>
    <oddHeader>&amp;C&amp;G&amp;R&amp;8&amp;P
PAD 1529/19</oddHeader>
    <oddFooter>&amp;L&amp;G
&amp;"Arial,Negrito"&amp;8&amp;K00-047SGEC/CFIC/SECOFC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708" t="s">
        <v>119</v>
      </c>
      <c r="B1" s="709"/>
      <c r="C1" s="709"/>
      <c r="D1" s="709"/>
      <c r="E1" s="710"/>
    </row>
    <row r="2" spans="1:7" ht="12.75" x14ac:dyDescent="0.2">
      <c r="A2" s="122" t="s">
        <v>15</v>
      </c>
      <c r="B2" s="711"/>
      <c r="C2" s="712"/>
      <c r="D2" s="712"/>
      <c r="E2" s="713"/>
    </row>
    <row r="3" spans="1:7" ht="12.75" x14ac:dyDescent="0.2">
      <c r="A3" s="123" t="s">
        <v>16</v>
      </c>
      <c r="B3" s="714"/>
      <c r="C3" s="715"/>
      <c r="D3" s="715"/>
      <c r="E3" s="716"/>
    </row>
    <row r="4" spans="1:7" x14ac:dyDescent="0.2">
      <c r="A4" s="123" t="s">
        <v>17</v>
      </c>
      <c r="B4" s="717" t="e">
        <f>#REF!</f>
        <v>#REF!</v>
      </c>
      <c r="C4" s="718"/>
      <c r="D4" s="718"/>
      <c r="E4" s="719"/>
    </row>
    <row r="5" spans="1:7" ht="12.75" x14ac:dyDescent="0.2">
      <c r="A5" s="124" t="s">
        <v>109</v>
      </c>
      <c r="B5" s="703"/>
      <c r="C5" s="704"/>
      <c r="D5" s="704"/>
      <c r="E5" s="705"/>
    </row>
    <row r="6" spans="1:7" x14ac:dyDescent="0.2">
      <c r="A6" s="6"/>
      <c r="B6" s="125"/>
      <c r="C6" s="126"/>
      <c r="D6" s="127"/>
      <c r="E6" s="127"/>
    </row>
    <row r="7" spans="1:7" x14ac:dyDescent="0.2">
      <c r="A7" s="128" t="s">
        <v>110</v>
      </c>
      <c r="B7" s="145"/>
      <c r="C7" s="145"/>
      <c r="D7" s="146"/>
      <c r="E7" s="129"/>
    </row>
    <row r="8" spans="1:7" ht="12.75" x14ac:dyDescent="0.2">
      <c r="A8" s="706" t="str">
        <f>'item 2 - he 100%'!A8:D8</f>
        <v>Tecnicos de Eleição</v>
      </c>
      <c r="B8" s="707"/>
      <c r="C8" s="707"/>
      <c r="D8" s="707"/>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725" t="s">
        <v>136</v>
      </c>
      <c r="B1" s="726"/>
      <c r="C1" s="726"/>
      <c r="D1" s="726"/>
      <c r="E1" s="727"/>
    </row>
    <row r="2" spans="1:7" ht="12.75" x14ac:dyDescent="0.2">
      <c r="A2" s="218" t="s">
        <v>15</v>
      </c>
      <c r="B2" s="728"/>
      <c r="C2" s="729"/>
      <c r="D2" s="729"/>
      <c r="E2" s="730"/>
    </row>
    <row r="3" spans="1:7" ht="12.75" x14ac:dyDescent="0.2">
      <c r="A3" s="219" t="s">
        <v>16</v>
      </c>
      <c r="B3" s="731"/>
      <c r="C3" s="732"/>
      <c r="D3" s="732"/>
      <c r="E3" s="733"/>
    </row>
    <row r="4" spans="1:7" x14ac:dyDescent="0.2">
      <c r="A4" s="219" t="s">
        <v>17</v>
      </c>
      <c r="B4" s="734" t="e">
        <f>#REF!</f>
        <v>#REF!</v>
      </c>
      <c r="C4" s="735"/>
      <c r="D4" s="735"/>
      <c r="E4" s="736"/>
    </row>
    <row r="5" spans="1:7" ht="12.75" x14ac:dyDescent="0.2">
      <c r="A5" s="220" t="s">
        <v>109</v>
      </c>
      <c r="B5" s="720"/>
      <c r="C5" s="721"/>
      <c r="D5" s="721"/>
      <c r="E5" s="722"/>
    </row>
    <row r="6" spans="1:7" x14ac:dyDescent="0.2">
      <c r="A6" s="49"/>
      <c r="B6" s="221"/>
      <c r="C6" s="222"/>
      <c r="D6" s="223"/>
      <c r="E6" s="223"/>
    </row>
    <row r="7" spans="1:7" x14ac:dyDescent="0.2">
      <c r="A7" s="224" t="s">
        <v>110</v>
      </c>
      <c r="B7" s="225"/>
      <c r="C7" s="225"/>
      <c r="D7" s="226"/>
      <c r="E7" s="227"/>
    </row>
    <row r="8" spans="1:7" ht="12.75" x14ac:dyDescent="0.2">
      <c r="A8" s="723" t="s">
        <v>131</v>
      </c>
      <c r="B8" s="724"/>
      <c r="C8" s="724"/>
      <c r="D8" s="724"/>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VALOR DO POSTO - Base Licitante</vt:lpstr>
      <vt:lpstr>ENCARGOS SOCIAIS-Base Licitante</vt:lpstr>
      <vt:lpstr>CITL - Base Licitante</vt:lpstr>
      <vt:lpstr>Item 1 - he 50%</vt:lpstr>
      <vt:lpstr>item 1 - he 100%</vt:lpstr>
      <vt:lpstr>INSUMOS - Base Licitante</vt:lpstr>
      <vt:lpstr>Item 2 - he 50%</vt:lpstr>
      <vt:lpstr>item 2 - he 100%</vt:lpstr>
      <vt:lpstr>'CITL - Base Licitante'!Area_de_impressao</vt:lpstr>
      <vt:lpstr>'ENCARGOS SOCIAIS-Base Licitante'!Area_de_impressao</vt:lpstr>
      <vt:lpstr>'INSUMOS - Base Licitante'!Area_de_impressao</vt:lpstr>
      <vt:lpstr>'VALOR DO POSTO - Base Licitante'!Area_de_impressao</vt:lpstr>
      <vt:lpstr>'ENCARGOS SOCIAIS-Base Licitante'!Titulos_de_impressao</vt:lpstr>
      <vt:lpstr>'INSUMOS - Base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Ana Maria</cp:lastModifiedBy>
  <cp:lastPrinted>2019-10-04T16:08:38Z</cp:lastPrinted>
  <dcterms:created xsi:type="dcterms:W3CDTF">2002-06-10T15:51:10Z</dcterms:created>
  <dcterms:modified xsi:type="dcterms:W3CDTF">2019-11-07T18:24:47Z</dcterms:modified>
</cp:coreProperties>
</file>